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y &amp; Sell Proforma" sheetId="1" r:id="rId4"/>
    <sheet state="visible" name="Buy &amp; Hold Proforma" sheetId="2" r:id="rId5"/>
    <sheet state="visible" name="Comps" sheetId="3" r:id="rId6"/>
  </sheets>
  <definedNames/>
  <calcPr/>
</workbook>
</file>

<file path=xl/sharedStrings.xml><?xml version="1.0" encoding="utf-8"?>
<sst xmlns="http://schemas.openxmlformats.org/spreadsheetml/2006/main" count="199" uniqueCount="140">
  <si>
    <t>Buy &amp; Sell Profoma</t>
  </si>
  <si>
    <t>Property Address</t>
  </si>
  <si>
    <t>Borrower</t>
  </si>
  <si>
    <t>Acquisition &amp; Construction Costs</t>
  </si>
  <si>
    <t>Jumpstart Loan</t>
  </si>
  <si>
    <t>LTC</t>
  </si>
  <si>
    <t>Purchase Price</t>
  </si>
  <si>
    <t>Loan Amount</t>
  </si>
  <si>
    <t>Settlement Costs @ 5.14%</t>
  </si>
  <si>
    <t>Financing Fee @ 2%</t>
  </si>
  <si>
    <t>Legal Fee</t>
  </si>
  <si>
    <t>Total Acquisition Costs</t>
  </si>
  <si>
    <t xml:space="preserve">Total Loan Amount </t>
  </si>
  <si>
    <t>Total Construction</t>
  </si>
  <si>
    <t>Rate</t>
  </si>
  <si>
    <t>Total Aquisition &amp; Construction</t>
  </si>
  <si>
    <t>INITIAL INVESTMENT</t>
  </si>
  <si>
    <t>Down payment @</t>
  </si>
  <si>
    <t>Construction Costs - DETAIL</t>
  </si>
  <si>
    <t>Loan Commitment &amp; Site Visit Fee:</t>
  </si>
  <si>
    <t>Demolition</t>
  </si>
  <si>
    <t>*Holding costs</t>
  </si>
  <si>
    <t>Roof</t>
  </si>
  <si>
    <t>Estimated Out of Pocket:</t>
  </si>
  <si>
    <t>Rough Electric</t>
  </si>
  <si>
    <t>Finish Electric</t>
  </si>
  <si>
    <t>Fire Protection</t>
  </si>
  <si>
    <t xml:space="preserve">Buy &amp; Sell </t>
  </si>
  <si>
    <t xml:space="preserve">Rough Plumbing </t>
  </si>
  <si>
    <t>Finish Plumbing</t>
  </si>
  <si>
    <t>REVENUE</t>
  </si>
  <si>
    <t xml:space="preserve"> </t>
  </si>
  <si>
    <t>Rough HVAC</t>
  </si>
  <si>
    <t>Expected Sales Price</t>
  </si>
  <si>
    <t>Finish HVAC</t>
  </si>
  <si>
    <t xml:space="preserve">Settlement Costs @ Sale </t>
  </si>
  <si>
    <t>Masonry</t>
  </si>
  <si>
    <t xml:space="preserve">Sales Commission </t>
  </si>
  <si>
    <t>Windows</t>
  </si>
  <si>
    <t>Rough Carpentry</t>
  </si>
  <si>
    <t xml:space="preserve">Gross Profit </t>
  </si>
  <si>
    <t>Finish Carpentry</t>
  </si>
  <si>
    <t>Drywall</t>
  </si>
  <si>
    <t>EXPENSES</t>
  </si>
  <si>
    <t>Insulation</t>
  </si>
  <si>
    <t>Purchase and Construction</t>
  </si>
  <si>
    <t>Wall prep</t>
  </si>
  <si>
    <t>Holding Costs</t>
  </si>
  <si>
    <t>Kitchen(s)</t>
  </si>
  <si>
    <t>Est. Interest on Loan</t>
  </si>
  <si>
    <t>Appliances</t>
  </si>
  <si>
    <t>Financing Fee (2%+275)</t>
  </si>
  <si>
    <t>Bath(s)</t>
  </si>
  <si>
    <t>Commitment &amp; Site Visit Fee:</t>
  </si>
  <si>
    <t>Painting</t>
  </si>
  <si>
    <t>Flooring</t>
  </si>
  <si>
    <t>Total Expenses</t>
  </si>
  <si>
    <t>Landscaping</t>
  </si>
  <si>
    <t>Exterior</t>
  </si>
  <si>
    <t>PROFITS</t>
  </si>
  <si>
    <t>Basement</t>
  </si>
  <si>
    <t>Net Profit</t>
  </si>
  <si>
    <t>Architectural/Design</t>
  </si>
  <si>
    <t>Permits</t>
  </si>
  <si>
    <t>Net Margin on Sale</t>
  </si>
  <si>
    <t>15% Contingency</t>
  </si>
  <si>
    <t>Buy &amp; Hold Proforma</t>
  </si>
  <si>
    <t>Property Address:</t>
  </si>
  <si>
    <t>JUMPSTART PHILLY LOAN</t>
  </si>
  <si>
    <t xml:space="preserve">Loan Amount </t>
  </si>
  <si>
    <t xml:space="preserve">Financing Fee 2% of loan + $275 </t>
  </si>
  <si>
    <t>Construction</t>
  </si>
  <si>
    <t xml:space="preserve">Total Jumpstart Loan </t>
  </si>
  <si>
    <t>Interest Rate</t>
  </si>
  <si>
    <t>Estimated Interest</t>
  </si>
  <si>
    <t>JS Loan + Est. Interest</t>
  </si>
  <si>
    <t>ESTIMATED ARV (After Rehab Value)</t>
  </si>
  <si>
    <t>ESTIMATED PERMANENT BANK LOAN (REFI)</t>
  </si>
  <si>
    <t>LTV</t>
  </si>
  <si>
    <t>Amount</t>
  </si>
  <si>
    <t>Term (years)</t>
  </si>
  <si>
    <t xml:space="preserve">TOTAL EXPECTED MONTHLY RENT </t>
  </si>
  <si>
    <t>#beds</t>
  </si>
  <si>
    <t>#baths</t>
  </si>
  <si>
    <t xml:space="preserve">rent </t>
  </si>
  <si>
    <t>Unit 1</t>
  </si>
  <si>
    <t>Unit 2</t>
  </si>
  <si>
    <t>Unit 3</t>
  </si>
  <si>
    <t>Total:</t>
  </si>
  <si>
    <t>Loan Commitment Fee</t>
  </si>
  <si>
    <t>TOTAL</t>
  </si>
  <si>
    <t>OPERATING BUDGET</t>
  </si>
  <si>
    <t>Annual Rent Increase</t>
  </si>
  <si>
    <t>Annual Expense Increase</t>
  </si>
  <si>
    <t>Year 1</t>
  </si>
  <si>
    <t>Year 2</t>
  </si>
  <si>
    <t>Year 10</t>
  </si>
  <si>
    <t>Annual</t>
  </si>
  <si>
    <t>Monthly</t>
  </si>
  <si>
    <t>Gross Income</t>
  </si>
  <si>
    <t>Less Vacancy @</t>
  </si>
  <si>
    <t>Effective Gross Income</t>
  </si>
  <si>
    <t>*OPERATING EXPENSES</t>
  </si>
  <si>
    <t>Management Fees @</t>
  </si>
  <si>
    <t>Insurance</t>
  </si>
  <si>
    <t>Real Estate Taxes</t>
  </si>
  <si>
    <t>Alarm Monitoring</t>
  </si>
  <si>
    <t>Repairs</t>
  </si>
  <si>
    <t>Trash Removal</t>
  </si>
  <si>
    <t>Lawn Care and snow removal</t>
  </si>
  <si>
    <t>Water &amp; Sewer</t>
  </si>
  <si>
    <t>Gas &amp; Electric</t>
  </si>
  <si>
    <t>Rental License</t>
  </si>
  <si>
    <t>Total Operations</t>
  </si>
  <si>
    <t>Net Operating Income</t>
  </si>
  <si>
    <t>Debt Service - Permanent Loan</t>
  </si>
  <si>
    <r>
      <rPr>
        <rFont val="Arial"/>
        <b/>
        <color theme="1"/>
        <sz val="10.0"/>
      </rPr>
      <t>Net Cash Flow -</t>
    </r>
    <r>
      <rPr>
        <rFont val="Arial"/>
        <b val="0"/>
        <color theme="1"/>
        <sz val="10.0"/>
      </rPr>
      <t xml:space="preserve"> Permanent Loan</t>
    </r>
  </si>
  <si>
    <r>
      <rPr>
        <rFont val="Arial"/>
        <b/>
        <color theme="1"/>
        <sz val="10.0"/>
      </rPr>
      <t>Debt Coverage Ratio -</t>
    </r>
    <r>
      <rPr>
        <rFont val="Arial"/>
        <b val="0"/>
        <color theme="1"/>
        <sz val="10.0"/>
      </rPr>
      <t xml:space="preserve"> Permanent Loan</t>
    </r>
  </si>
  <si>
    <t>*Return on Investment - Jumpstart Loan</t>
  </si>
  <si>
    <t>COMPS</t>
  </si>
  <si>
    <t xml:space="preserve">NOTES: </t>
  </si>
  <si>
    <t xml:space="preserve">- Comps should be similar in size, after rehab condition and have a similar feel (streetscape/curb appeal) to the subject property. </t>
  </si>
  <si>
    <t>- Please only include comps that have the same end use as the subject property (ie. if you're converting to a duplex, comps should be duplexes).</t>
  </si>
  <si>
    <t>- For the subject property - enter the number of bedrooms and bathrooms after renovation</t>
  </si>
  <si>
    <t xml:space="preserve">- Comps should be located as close to subject property as possible (while still being comparable) and should be recent sales (within last 12, less if available). </t>
  </si>
  <si>
    <t>Sales Comps - will support the ARV or Sales Price</t>
  </si>
  <si>
    <t>Address</t>
  </si>
  <si>
    <t>End Use</t>
  </si>
  <si>
    <t># Beds</t>
  </si>
  <si>
    <t xml:space="preserve"># Baths </t>
  </si>
  <si>
    <t>Sales Price</t>
  </si>
  <si>
    <t>Date Sold</t>
  </si>
  <si>
    <t>Square Feet</t>
  </si>
  <si>
    <t>Distance from Subject Property</t>
  </si>
  <si>
    <t xml:space="preserve">Notes </t>
  </si>
  <si>
    <t xml:space="preserve">SUBJECT PROPERTY </t>
  </si>
  <si>
    <t>Comp 1</t>
  </si>
  <si>
    <t>Comp 2</t>
  </si>
  <si>
    <t>Comp 3</t>
  </si>
  <si>
    <t>Rental Comps - will support the expected rents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</si>
</sst>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&quot;$&quot;#,##0"/>
    <numFmt numFmtId="165" formatCode="&quot;$&quot;#,##0_);\(&quot;$&quot;#,##0\)"/>
    <numFmt numFmtId="166" formatCode="&quot;$&quot;#,##0_);[Red]\(&quot;$&quot;#,##0\)"/>
    <numFmt numFmtId="167" formatCode="0.00%;[Red]-0.00%"/>
    <numFmt numFmtId="168" formatCode="&quot;$&quot;#,##0.00"/>
    <numFmt numFmtId="169" formatCode="_-* #,##0_-;\-* #,##0_-;_-* &quot;-&quot;??_-;_-@"/>
    <numFmt numFmtId="170" formatCode="&quot;$&quot;#,##0&quot; &quot;;(&quot;$&quot;#,##0)"/>
  </numFmts>
  <fonts count="35">
    <font>
      <sz val="10.0"/>
      <color rgb="FF000000"/>
      <name val="Arial"/>
      <scheme val="minor"/>
    </font>
    <font>
      <sz val="17.0"/>
      <color theme="1"/>
      <name val="Arial"/>
    </font>
    <font>
      <sz val="14.0"/>
      <color theme="1"/>
      <name val="Arial"/>
    </font>
    <font>
      <sz val="13.0"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sz val="12.0"/>
      <color theme="1"/>
      <name val="Arial"/>
    </font>
    <font>
      <sz val="10.0"/>
      <color theme="1"/>
      <name val="Arial"/>
    </font>
    <font>
      <b/>
      <sz val="12.0"/>
      <color theme="1"/>
      <name val="Arial"/>
      <scheme val="minor"/>
    </font>
    <font>
      <sz val="10.0"/>
      <color theme="1"/>
      <name val="Arial"/>
      <scheme val="minor"/>
    </font>
    <font>
      <b/>
      <sz val="10.0"/>
      <color theme="1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</font>
    <font>
      <b/>
      <color theme="1"/>
      <name val="Arial"/>
    </font>
    <font>
      <b/>
      <u/>
      <sz val="10.0"/>
      <color rgb="FF000000"/>
      <name val="Arial"/>
    </font>
    <font>
      <b/>
      <color theme="1"/>
      <name val="Arial"/>
      <scheme val="minor"/>
    </font>
    <font>
      <b/>
      <u/>
      <sz val="10.0"/>
      <color theme="1"/>
      <name val="Arial"/>
    </font>
    <font>
      <b/>
      <u/>
      <color theme="1"/>
      <name val="Arial"/>
    </font>
    <font/>
    <font>
      <b/>
      <sz val="14.0"/>
      <color theme="1"/>
      <name val="Arial"/>
    </font>
    <font>
      <b/>
      <sz val="11.0"/>
      <color theme="1"/>
      <name val="Arial"/>
    </font>
    <font>
      <b/>
      <sz val="11.0"/>
      <color theme="1"/>
      <name val="Arial"/>
      <scheme val="minor"/>
    </font>
    <font>
      <b/>
      <sz val="10.0"/>
      <color theme="1"/>
      <name val="Arial"/>
    </font>
    <font>
      <i/>
      <color theme="1"/>
      <name val="Arial"/>
      <scheme val="minor"/>
    </font>
    <font>
      <i/>
      <sz val="9.0"/>
      <color theme="1"/>
      <name val="Arial"/>
      <scheme val="minor"/>
    </font>
    <font>
      <b/>
      <u/>
      <color theme="1"/>
      <name val="Arial"/>
    </font>
    <font>
      <i/>
      <color theme="1"/>
      <name val="Arial"/>
    </font>
    <font>
      <i/>
      <sz val="9.0"/>
      <color theme="1"/>
      <name val="Arial"/>
    </font>
    <font>
      <sz val="9.0"/>
      <color theme="1"/>
      <name val="Arial"/>
      <scheme val="minor"/>
    </font>
    <font>
      <b/>
      <color rgb="FF000000"/>
      <name val="Arial"/>
    </font>
    <font>
      <color rgb="FF000000"/>
      <name val="Arial"/>
    </font>
    <font>
      <b/>
      <sz val="17.0"/>
      <color theme="1"/>
      <name val="Arial"/>
    </font>
    <font>
      <b/>
      <sz val="12.0"/>
      <color rgb="FFFF0000"/>
      <name val="Arial"/>
    </font>
    <font>
      <b/>
      <i/>
      <sz val="11.0"/>
      <color rgb="FFFF0000"/>
      <name val="Open Sans"/>
    </font>
    <font>
      <b/>
      <i/>
      <sz val="14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5E0B3"/>
        <bgColor rgb="FFC5E0B3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top"/>
    </xf>
    <xf borderId="0" fillId="2" fontId="1" numFmtId="0" xfId="0" applyAlignment="1" applyFill="1" applyFont="1">
      <alignment readingOrder="0" vertical="top"/>
    </xf>
    <xf borderId="0" fillId="0" fontId="2" numFmtId="0" xfId="0" applyAlignment="1" applyFont="1">
      <alignment readingOrder="0" vertical="bottom"/>
    </xf>
    <xf borderId="0" fillId="0" fontId="3" numFmtId="0" xfId="0" applyFont="1"/>
    <xf borderId="0" fillId="0" fontId="2" numFmtId="0" xfId="0" applyAlignment="1" applyFont="1">
      <alignment readingOrder="0" vertical="center"/>
    </xf>
    <xf borderId="1" fillId="3" fontId="2" numFmtId="0" xfId="0" applyAlignment="1" applyBorder="1" applyFill="1" applyFont="1">
      <alignment readingOrder="0" vertical="center"/>
    </xf>
    <xf borderId="1" fillId="4" fontId="3" numFmtId="0" xfId="0" applyAlignment="1" applyBorder="1" applyFill="1" applyFont="1">
      <alignment readingOrder="0" vertical="center"/>
    </xf>
    <xf borderId="2" fillId="4" fontId="3" numFmtId="0" xfId="0" applyAlignment="1" applyBorder="1" applyFont="1">
      <alignment vertical="center"/>
    </xf>
    <xf borderId="3" fillId="4" fontId="3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4" fillId="3" fontId="2" numFmtId="0" xfId="0" applyBorder="1" applyFont="1"/>
    <xf borderId="2" fillId="4" fontId="3" numFmtId="0" xfId="0" applyAlignment="1" applyBorder="1" applyFont="1">
      <alignment readingOrder="0" vertical="center"/>
    </xf>
    <xf borderId="1" fillId="3" fontId="2" numFmtId="0" xfId="0" applyAlignment="1" applyBorder="1" applyFont="1">
      <alignment readingOrder="0" vertical="bottom"/>
    </xf>
    <xf borderId="2" fillId="3" fontId="5" numFmtId="0" xfId="0" applyAlignment="1" applyBorder="1" applyFont="1">
      <alignment vertical="bottom"/>
    </xf>
    <xf borderId="3" fillId="3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5" fillId="0" fontId="5" numFmtId="0" xfId="0" applyAlignment="1" applyBorder="1" applyFont="1">
      <alignment vertical="bottom"/>
    </xf>
    <xf borderId="6" fillId="0" fontId="5" numFmtId="0" xfId="0" applyAlignment="1" applyBorder="1" applyFont="1">
      <alignment vertical="bottom"/>
    </xf>
    <xf borderId="5" fillId="0" fontId="4" numFmtId="0" xfId="0" applyAlignment="1" applyBorder="1" applyFont="1">
      <alignment readingOrder="0"/>
    </xf>
    <xf borderId="6" fillId="0" fontId="4" numFmtId="9" xfId="0" applyAlignment="1" applyBorder="1" applyFont="1" applyNumberFormat="1">
      <alignment readingOrder="0"/>
    </xf>
    <xf borderId="4" fillId="4" fontId="5" numFmtId="164" xfId="0" applyAlignment="1" applyBorder="1" applyFont="1" applyNumberFormat="1">
      <alignment horizontal="right" readingOrder="0" vertical="bottom"/>
    </xf>
    <xf borderId="6" fillId="0" fontId="4" numFmtId="164" xfId="0" applyBorder="1" applyFont="1" applyNumberFormat="1"/>
    <xf borderId="0" fillId="0" fontId="5" numFmtId="0" xfId="0" applyAlignment="1" applyFont="1">
      <alignment shrinkToFit="0" vertical="bottom" wrapText="0"/>
    </xf>
    <xf borderId="5" fillId="0" fontId="5" numFmtId="0" xfId="0" applyAlignment="1" applyBorder="1" applyFont="1">
      <alignment shrinkToFit="0" vertical="bottom" wrapText="0"/>
    </xf>
    <xf borderId="6" fillId="0" fontId="5" numFmtId="164" xfId="0" applyAlignment="1" applyBorder="1" applyFont="1" applyNumberFormat="1">
      <alignment horizontal="right" readingOrder="0" vertical="bottom"/>
    </xf>
    <xf borderId="0" fillId="0" fontId="5" numFmtId="0" xfId="0" applyAlignment="1" applyFont="1">
      <alignment readingOrder="0" vertical="bottom"/>
    </xf>
    <xf borderId="5" fillId="0" fontId="5" numFmtId="0" xfId="0" applyAlignment="1" applyBorder="1" applyFont="1">
      <alignment readingOrder="0" vertical="bottom"/>
    </xf>
    <xf borderId="6" fillId="0" fontId="4" numFmtId="164" xfId="0" applyAlignment="1" applyBorder="1" applyFont="1" applyNumberFormat="1">
      <alignment readingOrder="0"/>
    </xf>
    <xf borderId="7" fillId="0" fontId="6" numFmtId="0" xfId="0" applyAlignment="1" applyBorder="1" applyFont="1">
      <alignment shrinkToFit="0" vertical="bottom" wrapText="0"/>
    </xf>
    <xf borderId="8" fillId="0" fontId="7" numFmtId="0" xfId="0" applyAlignment="1" applyBorder="1" applyFont="1">
      <alignment vertical="bottom"/>
    </xf>
    <xf borderId="9" fillId="0" fontId="5" numFmtId="164" xfId="0" applyAlignment="1" applyBorder="1" applyFont="1" applyNumberFormat="1">
      <alignment horizontal="right" readingOrder="0" vertical="bottom"/>
    </xf>
    <xf borderId="5" fillId="0" fontId="8" numFmtId="0" xfId="0" applyAlignment="1" applyBorder="1" applyFont="1">
      <alignment readingOrder="0"/>
    </xf>
    <xf borderId="6" fillId="0" fontId="8" numFmtId="164" xfId="0" applyBorder="1" applyFont="1" applyNumberFormat="1"/>
    <xf borderId="5" fillId="0" fontId="9" numFmtId="0" xfId="0" applyBorder="1" applyFont="1"/>
    <xf borderId="0" fillId="0" fontId="9" numFmtId="0" xfId="0" applyFont="1"/>
    <xf borderId="6" fillId="0" fontId="9" numFmtId="0" xfId="0" applyAlignment="1" applyBorder="1" applyFont="1">
      <alignment horizontal="right"/>
    </xf>
    <xf borderId="5" fillId="0" fontId="4" numFmtId="0" xfId="0" applyBorder="1" applyFont="1"/>
    <xf borderId="6" fillId="0" fontId="4" numFmtId="0" xfId="0" applyBorder="1" applyFont="1"/>
    <xf borderId="0" fillId="0" fontId="6" numFmtId="0" xfId="0" applyAlignment="1" applyFont="1">
      <alignment shrinkToFit="0" vertical="bottom" wrapText="0"/>
    </xf>
    <xf borderId="5" fillId="0" fontId="6" numFmtId="0" xfId="0" applyAlignment="1" applyBorder="1" applyFont="1">
      <alignment readingOrder="0" shrinkToFit="0" vertical="bottom" wrapText="0"/>
    </xf>
    <xf borderId="6" fillId="0" fontId="10" numFmtId="164" xfId="0" applyAlignment="1" applyBorder="1" applyFont="1" applyNumberFormat="1">
      <alignment horizontal="right"/>
    </xf>
    <xf borderId="0" fillId="0" fontId="11" numFmtId="0" xfId="0" applyFont="1"/>
    <xf borderId="7" fillId="0" fontId="9" numFmtId="0" xfId="0" applyAlignment="1" applyBorder="1" applyFont="1">
      <alignment readingOrder="0"/>
    </xf>
    <xf borderId="9" fillId="0" fontId="9" numFmtId="10" xfId="0" applyAlignment="1" applyBorder="1" applyFont="1" applyNumberFormat="1">
      <alignment readingOrder="0"/>
    </xf>
    <xf borderId="5" fillId="0" fontId="11" numFmtId="0" xfId="0" applyBorder="1" applyFont="1"/>
    <xf borderId="6" fillId="0" fontId="11" numFmtId="0" xfId="0" applyAlignment="1" applyBorder="1" applyFont="1">
      <alignment horizontal="right"/>
    </xf>
    <xf borderId="0" fillId="0" fontId="6" numFmtId="0" xfId="0" applyAlignment="1" applyFont="1">
      <alignment readingOrder="0" shrinkToFit="0" vertical="bottom" wrapText="0"/>
    </xf>
    <xf borderId="7" fillId="0" fontId="12" numFmtId="0" xfId="0" applyAlignment="1" applyBorder="1" applyFont="1">
      <alignment readingOrder="0" shrinkToFit="0" vertical="bottom" wrapText="0"/>
    </xf>
    <xf borderId="8" fillId="0" fontId="8" numFmtId="0" xfId="0" applyBorder="1" applyFont="1"/>
    <xf borderId="9" fillId="0" fontId="8" numFmtId="164" xfId="0" applyAlignment="1" applyBorder="1" applyFont="1" applyNumberFormat="1">
      <alignment horizontal="right"/>
    </xf>
    <xf borderId="10" fillId="3" fontId="13" numFmtId="0" xfId="0" applyAlignment="1" applyBorder="1" applyFont="1">
      <alignment vertical="bottom"/>
    </xf>
    <xf borderId="11" fillId="3" fontId="5" numFmtId="0" xfId="0" applyAlignment="1" applyBorder="1" applyFont="1">
      <alignment vertical="bottom"/>
    </xf>
    <xf borderId="12" fillId="3" fontId="5" numFmtId="0" xfId="0" applyAlignment="1" applyBorder="1" applyFont="1">
      <alignment vertical="bottom"/>
    </xf>
    <xf borderId="0" fillId="0" fontId="5" numFmtId="9" xfId="0" applyAlignment="1" applyFont="1" applyNumberFormat="1">
      <alignment horizontal="left" vertical="bottom"/>
    </xf>
    <xf borderId="6" fillId="0" fontId="5" numFmtId="165" xfId="0" applyAlignment="1" applyBorder="1" applyFont="1" applyNumberFormat="1">
      <alignment horizontal="right" vertical="bottom"/>
    </xf>
    <xf borderId="0" fillId="0" fontId="2" numFmtId="0" xfId="0" applyAlignment="1" applyFont="1">
      <alignment readingOrder="0" shrinkToFit="0" vertical="bottom" wrapText="0"/>
    </xf>
    <xf borderId="1" fillId="3" fontId="2" numFmtId="0" xfId="0" applyAlignment="1" applyBorder="1" applyFont="1">
      <alignment readingOrder="0" shrinkToFit="0" vertical="bottom" wrapText="0"/>
    </xf>
    <xf borderId="2" fillId="3" fontId="2" numFmtId="0" xfId="0" applyAlignment="1" applyBorder="1" applyFont="1">
      <alignment readingOrder="0" shrinkToFit="0" vertical="bottom" wrapText="0"/>
    </xf>
    <xf borderId="3" fillId="3" fontId="2" numFmtId="0" xfId="0" applyAlignment="1" applyBorder="1" applyFont="1">
      <alignment readingOrder="0" shrinkToFit="0" vertical="bottom" wrapText="0"/>
    </xf>
    <xf borderId="13" fillId="5" fontId="5" numFmtId="0" xfId="0" applyAlignment="1" applyBorder="1" applyFill="1" applyFont="1">
      <alignment vertical="bottom"/>
    </xf>
    <xf borderId="4" fillId="5" fontId="5" numFmtId="164" xfId="0" applyAlignment="1" applyBorder="1" applyFont="1" applyNumberFormat="1">
      <alignment horizontal="right" readingOrder="0" vertical="bottom"/>
    </xf>
    <xf borderId="7" fillId="0" fontId="5" numFmtId="0" xfId="0" applyAlignment="1" applyBorder="1" applyFont="1">
      <alignment vertical="bottom"/>
    </xf>
    <xf borderId="8" fillId="0" fontId="5" numFmtId="0" xfId="0" applyAlignment="1" applyBorder="1" applyFont="1">
      <alignment vertical="bottom"/>
    </xf>
    <xf borderId="4" fillId="4" fontId="5" numFmtId="165" xfId="0" applyAlignment="1" applyBorder="1" applyFont="1" applyNumberFormat="1">
      <alignment horizontal="right" readingOrder="0" vertical="bottom"/>
    </xf>
    <xf borderId="4" fillId="5" fontId="5" numFmtId="0" xfId="0" applyAlignment="1" applyBorder="1" applyFont="1">
      <alignment vertical="bottom"/>
    </xf>
    <xf borderId="7" fillId="0" fontId="13" numFmtId="0" xfId="0" applyAlignment="1" applyBorder="1" applyFont="1">
      <alignment readingOrder="0" vertical="bottom"/>
    </xf>
    <xf borderId="9" fillId="0" fontId="13" numFmtId="165" xfId="0" applyAlignment="1" applyBorder="1" applyFont="1" applyNumberFormat="1">
      <alignment horizontal="right" vertical="bottom"/>
    </xf>
    <xf borderId="4" fillId="5" fontId="5" numFmtId="164" xfId="0" applyAlignment="1" applyBorder="1" applyFont="1" applyNumberFormat="1">
      <alignment horizontal="right" vertical="bottom"/>
    </xf>
    <xf borderId="5" fillId="0" fontId="14" numFmtId="0" xfId="0" applyBorder="1" applyFont="1"/>
    <xf borderId="0" fillId="0" fontId="4" numFmtId="166" xfId="0" applyAlignment="1" applyFont="1" applyNumberFormat="1">
      <alignment readingOrder="0"/>
    </xf>
    <xf borderId="4" fillId="4" fontId="4" numFmtId="166" xfId="0" applyAlignment="1" applyBorder="1" applyFont="1" applyNumberFormat="1">
      <alignment readingOrder="0"/>
    </xf>
    <xf borderId="6" fillId="0" fontId="4" numFmtId="166" xfId="0" applyBorder="1" applyFont="1" applyNumberFormat="1"/>
    <xf borderId="5" fillId="0" fontId="15" numFmtId="0" xfId="0" applyAlignment="1" applyBorder="1" applyFont="1">
      <alignment readingOrder="0"/>
    </xf>
    <xf borderId="5" fillId="0" fontId="16" numFmtId="0" xfId="0" applyBorder="1" applyFont="1"/>
    <xf borderId="0" fillId="0" fontId="4" numFmtId="0" xfId="0" applyAlignment="1" applyFont="1">
      <alignment readingOrder="0"/>
    </xf>
    <xf borderId="6" fillId="0" fontId="4" numFmtId="166" xfId="0" applyAlignment="1" applyBorder="1" applyFont="1" applyNumberFormat="1">
      <alignment readingOrder="0"/>
    </xf>
    <xf borderId="5" fillId="0" fontId="17" numFmtId="0" xfId="0" applyAlignment="1" applyBorder="1" applyFont="1">
      <alignment vertical="bottom"/>
    </xf>
    <xf borderId="5" fillId="0" fontId="13" numFmtId="0" xfId="0" applyAlignment="1" applyBorder="1" applyFont="1">
      <alignment vertical="bottom"/>
    </xf>
    <xf borderId="14" fillId="5" fontId="5" numFmtId="0" xfId="0" applyAlignment="1" applyBorder="1" applyFont="1">
      <alignment vertical="bottom"/>
    </xf>
    <xf borderId="7" fillId="0" fontId="13" numFmtId="0" xfId="0" applyAlignment="1" applyBorder="1" applyFont="1">
      <alignment vertical="bottom"/>
    </xf>
    <xf borderId="9" fillId="0" fontId="4" numFmtId="167" xfId="0" applyBorder="1" applyFont="1" applyNumberFormat="1"/>
    <xf borderId="0" fillId="0" fontId="5" numFmtId="0" xfId="0" applyAlignment="1" applyFont="1">
      <alignment readingOrder="0" shrinkToFit="0" vertical="bottom" wrapText="0"/>
    </xf>
    <xf borderId="10" fillId="0" fontId="5" numFmtId="0" xfId="0" applyAlignment="1" applyBorder="1" applyFont="1">
      <alignment readingOrder="0" shrinkToFit="0" vertical="bottom" wrapText="0"/>
    </xf>
    <xf borderId="11" fillId="0" fontId="4" numFmtId="0" xfId="0" applyBorder="1" applyFont="1"/>
    <xf borderId="12" fillId="0" fontId="5" numFmtId="164" xfId="0" applyAlignment="1" applyBorder="1" applyFont="1" applyNumberFormat="1">
      <alignment horizontal="right" vertical="bottom"/>
    </xf>
    <xf borderId="0" fillId="0" fontId="2" numFmtId="0" xfId="0" applyAlignment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4" numFmtId="0" xfId="0" applyBorder="1" applyFont="1"/>
    <xf borderId="9" fillId="0" fontId="13" numFmtId="164" xfId="0" applyAlignment="1" applyBorder="1" applyFont="1" applyNumberFormat="1">
      <alignment horizontal="right" vertical="bottom"/>
    </xf>
    <xf borderId="1" fillId="4" fontId="3" numFmtId="0" xfId="0" applyAlignment="1" applyBorder="1" applyFont="1">
      <alignment vertical="center"/>
    </xf>
    <xf borderId="2" fillId="0" fontId="18" numFmtId="0" xfId="0" applyBorder="1" applyFont="1"/>
    <xf borderId="3" fillId="0" fontId="18" numFmtId="0" xfId="0" applyBorder="1" applyFont="1"/>
    <xf borderId="0" fillId="0" fontId="19" numFmtId="0" xfId="0" applyAlignment="1" applyFont="1">
      <alignment readingOrder="0" vertical="bottom"/>
    </xf>
    <xf borderId="10" fillId="3" fontId="19" numFmtId="0" xfId="0" applyAlignment="1" applyBorder="1" applyFont="1">
      <alignment readingOrder="0" vertical="bottom"/>
    </xf>
    <xf borderId="1" fillId="3" fontId="20" numFmtId="0" xfId="0" applyAlignment="1" applyBorder="1" applyFont="1">
      <alignment readingOrder="0" vertical="bottom"/>
    </xf>
    <xf borderId="5" fillId="0" fontId="9" numFmtId="0" xfId="0" applyAlignment="1" applyBorder="1" applyFont="1">
      <alignment readingOrder="0"/>
    </xf>
    <xf borderId="6" fillId="0" fontId="4" numFmtId="9" xfId="0" applyAlignment="1" applyBorder="1" applyFont="1" applyNumberFormat="1">
      <alignment horizontal="right" readingOrder="0"/>
    </xf>
    <xf borderId="6" fillId="0" fontId="4" numFmtId="168" xfId="0" applyAlignment="1" applyBorder="1" applyFont="1" applyNumberFormat="1">
      <alignment horizontal="right"/>
    </xf>
    <xf borderId="6" fillId="0" fontId="5" numFmtId="168" xfId="0" applyAlignment="1" applyBorder="1" applyFont="1" applyNumberFormat="1">
      <alignment horizontal="right" readingOrder="0" vertical="bottom"/>
    </xf>
    <xf borderId="6" fillId="0" fontId="4" numFmtId="168" xfId="0" applyAlignment="1" applyBorder="1" applyFont="1" applyNumberFormat="1">
      <alignment horizontal="right" readingOrder="0"/>
    </xf>
    <xf borderId="7" fillId="0" fontId="8" numFmtId="0" xfId="0" applyAlignment="1" applyBorder="1" applyFont="1">
      <alignment readingOrder="0"/>
    </xf>
    <xf borderId="9" fillId="0" fontId="4" numFmtId="168" xfId="0" applyAlignment="1" applyBorder="1" applyFont="1" applyNumberFormat="1">
      <alignment horizontal="right" readingOrder="0"/>
    </xf>
    <xf borderId="6" fillId="0" fontId="11" numFmtId="0" xfId="0" applyBorder="1" applyFont="1"/>
    <xf borderId="5" fillId="0" fontId="9" numFmtId="0" xfId="0" applyAlignment="1" applyBorder="1" applyFont="1">
      <alignment horizontal="right" readingOrder="0"/>
    </xf>
    <xf borderId="6" fillId="0" fontId="4" numFmtId="10" xfId="0" applyAlignment="1" applyBorder="1" applyFont="1" applyNumberFormat="1">
      <alignment horizontal="right" readingOrder="0"/>
    </xf>
    <xf borderId="1" fillId="0" fontId="12" numFmtId="0" xfId="0" applyAlignment="1" applyBorder="1" applyFont="1">
      <alignment readingOrder="0" shrinkToFit="0" vertical="bottom" wrapText="0"/>
    </xf>
    <xf borderId="2" fillId="0" fontId="8" numFmtId="0" xfId="0" applyBorder="1" applyFont="1"/>
    <xf borderId="3" fillId="0" fontId="8" numFmtId="164" xfId="0" applyBorder="1" applyFont="1" applyNumberFormat="1"/>
    <xf borderId="7" fillId="0" fontId="21" numFmtId="0" xfId="0" applyAlignment="1" applyBorder="1" applyFont="1">
      <alignment horizontal="right" readingOrder="0"/>
    </xf>
    <xf borderId="9" fillId="0" fontId="21" numFmtId="168" xfId="0" applyAlignment="1" applyBorder="1" applyFont="1" applyNumberFormat="1">
      <alignment horizontal="right" readingOrder="0"/>
    </xf>
    <xf borderId="1" fillId="0" fontId="10" numFmtId="0" xfId="0" applyAlignment="1" applyBorder="1" applyFont="1">
      <alignment readingOrder="0"/>
    </xf>
    <xf borderId="4" fillId="4" fontId="15" numFmtId="164" xfId="0" applyAlignment="1" applyBorder="1" applyFont="1" applyNumberFormat="1">
      <alignment readingOrder="0"/>
    </xf>
    <xf borderId="0" fillId="0" fontId="15" numFmtId="0" xfId="0" applyFont="1"/>
    <xf borderId="7" fillId="5" fontId="5" numFmtId="0" xfId="0" applyAlignment="1" applyBorder="1" applyFont="1">
      <alignment vertical="bottom"/>
    </xf>
    <xf borderId="1" fillId="5" fontId="5" numFmtId="0" xfId="0" applyAlignment="1" applyBorder="1" applyFont="1">
      <alignment vertical="bottom"/>
    </xf>
    <xf borderId="1" fillId="3" fontId="22" numFmtId="0" xfId="0" applyAlignment="1" applyBorder="1" applyFont="1">
      <alignment readingOrder="0" shrinkToFit="0" vertical="bottom" wrapText="0"/>
    </xf>
    <xf borderId="4" fillId="3" fontId="13" numFmtId="0" xfId="0" applyAlignment="1" applyBorder="1" applyFont="1">
      <alignment readingOrder="0" shrinkToFit="0" vertical="bottom" wrapText="0"/>
    </xf>
    <xf borderId="0" fillId="0" fontId="12" numFmtId="0" xfId="0" applyAlignment="1" applyFont="1">
      <alignment readingOrder="0" shrinkToFit="0" vertical="bottom" wrapText="0"/>
    </xf>
    <xf borderId="4" fillId="5" fontId="5" numFmtId="164" xfId="0" applyAlignment="1" applyBorder="1" applyFont="1" applyNumberFormat="1">
      <alignment vertical="bottom"/>
    </xf>
    <xf borderId="4" fillId="5" fontId="5" numFmtId="164" xfId="0" applyAlignment="1" applyBorder="1" applyFont="1" applyNumberFormat="1">
      <alignment readingOrder="0" vertical="bottom"/>
    </xf>
    <xf borderId="0" fillId="0" fontId="8" numFmtId="0" xfId="0" applyAlignment="1" applyFont="1">
      <alignment readingOrder="0"/>
    </xf>
    <xf borderId="7" fillId="0" fontId="5" numFmtId="0" xfId="0" applyAlignment="1" applyBorder="1" applyFont="1">
      <alignment readingOrder="0" vertical="bottom"/>
    </xf>
    <xf borderId="9" fillId="0" fontId="4" numFmtId="0" xfId="0" applyAlignment="1" applyBorder="1" applyFont="1">
      <alignment horizontal="right" readingOrder="0"/>
    </xf>
    <xf borderId="10" fillId="3" fontId="13" numFmtId="0" xfId="0" applyAlignment="1" applyBorder="1" applyFont="1">
      <alignment readingOrder="0" vertical="bottom"/>
    </xf>
    <xf borderId="2" fillId="3" fontId="4" numFmtId="0" xfId="0" applyBorder="1" applyFont="1"/>
    <xf borderId="10" fillId="0" fontId="4" numFmtId="0" xfId="0" applyAlignment="1" applyBorder="1" applyFont="1">
      <alignment readingOrder="0"/>
    </xf>
    <xf borderId="11" fillId="0" fontId="23" numFmtId="0" xfId="0" applyAlignment="1" applyBorder="1" applyFont="1">
      <alignment horizontal="center" readingOrder="0"/>
    </xf>
    <xf borderId="12" fillId="0" fontId="23" numFmtId="0" xfId="0" applyAlignment="1" applyBorder="1" applyFont="1">
      <alignment horizontal="center" readingOrder="0"/>
    </xf>
    <xf borderId="4" fillId="0" fontId="4" numFmtId="0" xfId="0" applyAlignment="1" applyBorder="1" applyFont="1">
      <alignment readingOrder="0"/>
    </xf>
    <xf borderId="4" fillId="5" fontId="4" numFmtId="0" xfId="0" applyAlignment="1" applyBorder="1" applyFont="1">
      <alignment readingOrder="0"/>
    </xf>
    <xf borderId="4" fillId="5" fontId="4" numFmtId="168" xfId="0" applyAlignment="1" applyBorder="1" applyFont="1" applyNumberFormat="1">
      <alignment horizontal="right" readingOrder="0"/>
    </xf>
    <xf borderId="0" fillId="0" fontId="4" numFmtId="0" xfId="0" applyAlignment="1" applyFont="1">
      <alignment horizontal="right" readingOrder="0"/>
    </xf>
    <xf borderId="0" fillId="0" fontId="4" numFmtId="168" xfId="0" applyFont="1" applyNumberFormat="1"/>
    <xf borderId="0" fillId="0" fontId="5" numFmtId="9" xfId="0" applyAlignment="1" applyFont="1" applyNumberFormat="1">
      <alignment vertical="bottom"/>
    </xf>
    <xf borderId="10" fillId="5" fontId="5" numFmtId="0" xfId="0" applyAlignment="1" applyBorder="1" applyFont="1">
      <alignment vertical="bottom"/>
    </xf>
    <xf borderId="0" fillId="6" fontId="21" numFmtId="0" xfId="0" applyAlignment="1" applyFill="1" applyFont="1">
      <alignment readingOrder="0"/>
    </xf>
    <xf borderId="0" fillId="6" fontId="4" numFmtId="0" xfId="0" applyFont="1"/>
    <xf borderId="0" fillId="6" fontId="24" numFmtId="0" xfId="0" applyAlignment="1" applyFont="1">
      <alignment readingOrder="0" shrinkToFit="0" wrapText="1"/>
    </xf>
    <xf borderId="0" fillId="0" fontId="24" numFmtId="10" xfId="0" applyAlignment="1" applyFont="1" applyNumberFormat="1">
      <alignment readingOrder="0"/>
    </xf>
    <xf borderId="0" fillId="0" fontId="25" numFmtId="0" xfId="0" applyAlignment="1" applyFont="1">
      <alignment vertical="bottom"/>
    </xf>
    <xf borderId="0" fillId="0" fontId="26" numFmtId="0" xfId="0" applyAlignment="1" applyFont="1">
      <alignment horizontal="center" vertical="bottom"/>
    </xf>
    <xf borderId="10" fillId="0" fontId="26" numFmtId="0" xfId="0" applyAlignment="1" applyBorder="1" applyFont="1">
      <alignment horizontal="center" vertical="bottom"/>
    </xf>
    <xf borderId="14" fillId="0" fontId="26" numFmtId="0" xfId="0" applyAlignment="1" applyBorder="1" applyFont="1">
      <alignment horizontal="center" vertical="bottom"/>
    </xf>
    <xf borderId="14" fillId="0" fontId="5" numFmtId="169" xfId="0" applyAlignment="1" applyBorder="1" applyFont="1" applyNumberFormat="1">
      <alignment vertical="bottom"/>
    </xf>
    <xf borderId="14" fillId="0" fontId="4" numFmtId="0" xfId="0" applyBorder="1" applyFont="1"/>
    <xf borderId="0" fillId="0" fontId="5" numFmtId="165" xfId="0" applyAlignment="1" applyFont="1" applyNumberFormat="1">
      <alignment horizontal="right" vertical="bottom"/>
    </xf>
    <xf borderId="5" fillId="0" fontId="5" numFmtId="165" xfId="0" applyAlignment="1" applyBorder="1" applyFont="1" applyNumberFormat="1">
      <alignment horizontal="right" vertical="bottom"/>
    </xf>
    <xf borderId="15" fillId="0" fontId="5" numFmtId="165" xfId="0" applyAlignment="1" applyBorder="1" applyFont="1" applyNumberFormat="1">
      <alignment horizontal="right" vertical="bottom"/>
    </xf>
    <xf borderId="0" fillId="0" fontId="13" numFmtId="0" xfId="0" applyAlignment="1" applyFont="1">
      <alignment vertical="bottom"/>
    </xf>
    <xf borderId="0" fillId="0" fontId="13" numFmtId="165" xfId="0" applyAlignment="1" applyFont="1" applyNumberFormat="1">
      <alignment horizontal="right" vertical="bottom"/>
    </xf>
    <xf borderId="5" fillId="0" fontId="13" numFmtId="165" xfId="0" applyAlignment="1" applyBorder="1" applyFont="1" applyNumberFormat="1">
      <alignment horizontal="right" vertical="bottom"/>
    </xf>
    <xf borderId="15" fillId="0" fontId="13" numFmtId="165" xfId="0" applyAlignment="1" applyBorder="1" applyFont="1" applyNumberFormat="1">
      <alignment horizontal="right" vertical="bottom"/>
    </xf>
    <xf borderId="15" fillId="0" fontId="4" numFmtId="165" xfId="0" applyAlignment="1" applyBorder="1" applyFont="1" applyNumberFormat="1">
      <alignment horizontal="right"/>
    </xf>
    <xf borderId="0" fillId="0" fontId="5" numFmtId="165" xfId="0" applyAlignment="1" applyFont="1" applyNumberFormat="1">
      <alignment vertical="bottom"/>
    </xf>
    <xf borderId="15" fillId="0" fontId="4" numFmtId="0" xfId="0" applyAlignment="1" applyBorder="1" applyFont="1">
      <alignment horizontal="right"/>
    </xf>
    <xf borderId="5" fillId="0" fontId="27" numFmtId="165" xfId="0" applyAlignment="1" applyBorder="1" applyFont="1" applyNumberFormat="1">
      <alignment horizontal="right" vertical="bottom"/>
    </xf>
    <xf borderId="15" fillId="0" fontId="27" numFmtId="168" xfId="0" applyAlignment="1" applyBorder="1" applyFont="1" applyNumberFormat="1">
      <alignment horizontal="right" vertical="bottom"/>
    </xf>
    <xf borderId="0" fillId="0" fontId="28" numFmtId="0" xfId="0" applyFont="1"/>
    <xf borderId="15" fillId="0" fontId="27" numFmtId="165" xfId="0" applyAlignment="1" applyBorder="1" applyFont="1" applyNumberFormat="1">
      <alignment horizontal="right" readingOrder="0" vertical="bottom"/>
    </xf>
    <xf borderId="0" fillId="0" fontId="5" numFmtId="9" xfId="0" applyAlignment="1" applyFont="1" applyNumberFormat="1">
      <alignment readingOrder="0" vertical="bottom"/>
    </xf>
    <xf borderId="5" fillId="0" fontId="4" numFmtId="0" xfId="0" applyAlignment="1" applyBorder="1" applyFont="1">
      <alignment horizontal="right"/>
    </xf>
    <xf borderId="4" fillId="5" fontId="5" numFmtId="170" xfId="0" applyAlignment="1" applyBorder="1" applyFont="1" applyNumberFormat="1">
      <alignment horizontal="right" readingOrder="0" vertical="bottom"/>
    </xf>
    <xf borderId="13" fillId="5" fontId="5" numFmtId="170" xfId="0" applyAlignment="1" applyBorder="1" applyFont="1" applyNumberFormat="1">
      <alignment horizontal="right" readingOrder="0" vertical="bottom"/>
    </xf>
    <xf borderId="0" fillId="0" fontId="29" numFmtId="0" xfId="0" applyAlignment="1" applyFont="1">
      <alignment shrinkToFit="0" vertical="bottom" wrapText="0"/>
    </xf>
    <xf borderId="0" fillId="0" fontId="13" numFmtId="4" xfId="0" applyAlignment="1" applyFont="1" applyNumberFormat="1">
      <alignment horizontal="center" vertical="bottom"/>
    </xf>
    <xf borderId="5" fillId="0" fontId="13" numFmtId="4" xfId="0" applyAlignment="1" applyBorder="1" applyFont="1" applyNumberFormat="1">
      <alignment horizontal="right" vertical="bottom"/>
    </xf>
    <xf borderId="15" fillId="0" fontId="5" numFmtId="4" xfId="0" applyAlignment="1" applyBorder="1" applyFont="1" applyNumberFormat="1">
      <alignment horizontal="right" vertical="bottom"/>
    </xf>
    <xf borderId="15" fillId="0" fontId="13" numFmtId="4" xfId="0" applyAlignment="1" applyBorder="1" applyFont="1" applyNumberFormat="1">
      <alignment horizontal="right" vertical="bottom"/>
    </xf>
    <xf borderId="0" fillId="0" fontId="13" numFmtId="0" xfId="0" applyAlignment="1" applyFont="1">
      <alignment shrinkToFit="0" vertical="bottom" wrapText="0"/>
    </xf>
    <xf borderId="0" fillId="0" fontId="13" numFmtId="10" xfId="0" applyAlignment="1" applyFont="1" applyNumberFormat="1">
      <alignment horizontal="right" vertical="bottom"/>
    </xf>
    <xf borderId="7" fillId="0" fontId="30" numFmtId="10" xfId="0" applyAlignment="1" applyBorder="1" applyFont="1" applyNumberFormat="1">
      <alignment horizontal="right" vertical="bottom"/>
    </xf>
    <xf borderId="13" fillId="0" fontId="5" numFmtId="164" xfId="0" applyAlignment="1" applyBorder="1" applyFont="1" applyNumberFormat="1">
      <alignment horizontal="right" vertical="bottom"/>
    </xf>
    <xf borderId="13" fillId="0" fontId="13" numFmtId="10" xfId="0" applyAlignment="1" applyBorder="1" applyFont="1" applyNumberFormat="1">
      <alignment horizontal="right" vertical="bottom"/>
    </xf>
    <xf borderId="13" fillId="0" fontId="4" numFmtId="0" xfId="0" applyBorder="1" applyFont="1"/>
    <xf borderId="0" fillId="0" fontId="31" numFmtId="0" xfId="0" applyAlignment="1" applyFont="1">
      <alignment readingOrder="0" vertical="top"/>
    </xf>
    <xf borderId="0" fillId="2" fontId="31" numFmtId="0" xfId="0" applyAlignment="1" applyFont="1">
      <alignment readingOrder="0" vertical="top"/>
    </xf>
    <xf borderId="0" fillId="7" fontId="2" numFmtId="0" xfId="0" applyAlignment="1" applyFill="1" applyFont="1">
      <alignment readingOrder="0" vertical="center"/>
    </xf>
    <xf borderId="0" fillId="0" fontId="32" numFmtId="0" xfId="0" applyAlignment="1" applyFont="1">
      <alignment vertical="bottom"/>
    </xf>
    <xf borderId="6" fillId="0" fontId="32" numFmtId="0" xfId="0" applyAlignment="1" applyBorder="1" applyFont="1">
      <alignment vertical="bottom"/>
    </xf>
    <xf borderId="11" fillId="0" fontId="32" numFmtId="0" xfId="0" applyAlignment="1" applyBorder="1" applyFont="1">
      <alignment vertical="bottom"/>
    </xf>
    <xf borderId="11" fillId="0" fontId="18" numFmtId="0" xfId="0" applyBorder="1" applyFont="1"/>
    <xf borderId="12" fillId="0" fontId="18" numFmtId="0" xfId="0" applyBorder="1" applyFont="1"/>
    <xf borderId="0" fillId="7" fontId="33" numFmtId="0" xfId="0" applyAlignment="1" applyFont="1">
      <alignment vertical="bottom"/>
    </xf>
    <xf borderId="6" fillId="0" fontId="18" numFmtId="0" xfId="0" applyBorder="1" applyFont="1"/>
    <xf borderId="0" fillId="7" fontId="33" numFmtId="0" xfId="0" applyAlignment="1" applyFont="1">
      <alignment shrinkToFit="0" vertical="bottom" wrapText="0"/>
    </xf>
    <xf borderId="0" fillId="8" fontId="13" numFmtId="0" xfId="0" applyAlignment="1" applyFill="1" applyFont="1">
      <alignment vertical="bottom"/>
    </xf>
    <xf borderId="6" fillId="8" fontId="13" numFmtId="0" xfId="0" applyAlignment="1" applyBorder="1" applyFont="1">
      <alignment vertical="bottom"/>
    </xf>
    <xf borderId="8" fillId="7" fontId="33" numFmtId="0" xfId="0" applyAlignment="1" applyBorder="1" applyFont="1">
      <alignment shrinkToFit="0" vertical="bottom" wrapText="1"/>
    </xf>
    <xf borderId="8" fillId="0" fontId="18" numFmtId="0" xfId="0" applyBorder="1" applyFont="1"/>
    <xf borderId="9" fillId="0" fontId="18" numFmtId="0" xfId="0" applyBorder="1" applyFont="1"/>
    <xf borderId="0" fillId="0" fontId="34" numFmtId="49" xfId="0" applyAlignment="1" applyFont="1" applyNumberFormat="1">
      <alignment readingOrder="0" shrinkToFit="0" vertical="bottom" wrapText="0"/>
    </xf>
    <xf borderId="0" fillId="2" fontId="34" numFmtId="49" xfId="0" applyAlignment="1" applyFont="1" applyNumberFormat="1">
      <alignment readingOrder="0" shrinkToFit="0" vertical="bottom" wrapText="0"/>
    </xf>
    <xf borderId="0" fillId="2" fontId="5" numFmtId="0" xfId="0" applyAlignment="1" applyFont="1">
      <alignment vertical="bottom"/>
    </xf>
    <xf borderId="0" fillId="0" fontId="13" numFmtId="49" xfId="0" applyAlignment="1" applyFont="1" applyNumberFormat="1">
      <alignment horizontal="center" vertical="bottom"/>
    </xf>
    <xf borderId="0" fillId="0" fontId="13" numFmtId="49" xfId="0" applyAlignment="1" applyFont="1" applyNumberFormat="1">
      <alignment horizontal="center" readingOrder="0" shrinkToFit="0" vertical="bottom" wrapText="1"/>
    </xf>
    <xf borderId="0" fillId="0" fontId="13" numFmtId="0" xfId="0" applyAlignment="1" applyFont="1">
      <alignment readingOrder="0" vertical="bottom"/>
    </xf>
    <xf borderId="0" fillId="0" fontId="15" numFmtId="0" xfId="0" applyAlignment="1" applyFont="1">
      <alignment readingOrder="0"/>
    </xf>
    <xf borderId="0" fillId="0" fontId="15" numFmtId="0" xfId="0" applyAlignment="1" applyFont="1">
      <alignment horizontal="right" readingOrder="0"/>
    </xf>
    <xf borderId="4" fillId="4" fontId="1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428625</xdr:colOff>
      <xdr:row>0</xdr:row>
      <xdr:rowOff>0</xdr:rowOff>
    </xdr:from>
    <xdr:ext cx="1743075" cy="1162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0</xdr:row>
      <xdr:rowOff>0</xdr:rowOff>
    </xdr:from>
    <xdr:ext cx="1828800" cy="12192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704975" cy="11334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88"/>
    <col customWidth="1" min="2" max="2" width="19.75"/>
    <col customWidth="1" min="3" max="3" width="5.0"/>
    <col customWidth="1" min="4" max="4" width="3.63"/>
    <col customWidth="1" min="5" max="5" width="3.75"/>
    <col customWidth="1" min="7" max="7" width="8.25"/>
    <col customWidth="1" min="8" max="8" width="21.75"/>
    <col customWidth="1" min="9" max="9" width="10.0"/>
    <col customWidth="1" min="10" max="10" width="14.88"/>
    <col customWidth="1" min="11" max="11" width="5.88"/>
    <col customWidth="1" min="12" max="12" width="13.0"/>
  </cols>
  <sheetData>
    <row r="1" ht="26.25" customHeight="1">
      <c r="A1" s="1"/>
      <c r="B1" s="2"/>
      <c r="C1" s="2"/>
      <c r="D1" s="2"/>
      <c r="E1" s="2"/>
      <c r="F1" s="2"/>
      <c r="G1" s="2"/>
      <c r="H1" s="2"/>
      <c r="I1" s="2"/>
    </row>
    <row r="2" ht="26.25" customHeight="1">
      <c r="A2" s="1"/>
      <c r="B2" s="2"/>
      <c r="C2" s="2"/>
      <c r="D2" s="2"/>
      <c r="E2" s="2"/>
      <c r="F2" s="2"/>
      <c r="G2" s="2"/>
      <c r="H2" s="2"/>
      <c r="I2" s="2"/>
    </row>
    <row r="3" ht="26.25" customHeight="1">
      <c r="A3" s="1"/>
      <c r="B3" s="2"/>
      <c r="C3" s="2"/>
      <c r="D3" s="2"/>
      <c r="E3" s="2"/>
      <c r="F3" s="2"/>
      <c r="G3" s="2"/>
      <c r="H3" s="2"/>
      <c r="I3" s="2"/>
    </row>
    <row r="4" ht="26.25" customHeight="1">
      <c r="A4" s="1"/>
      <c r="B4" s="2"/>
      <c r="C4" s="2"/>
      <c r="D4" s="2"/>
      <c r="E4" s="2"/>
      <c r="F4" s="2"/>
      <c r="G4" s="2"/>
      <c r="H4" s="2"/>
      <c r="I4" s="2"/>
    </row>
    <row r="5" ht="26.25" customHeight="1">
      <c r="A5" s="1"/>
      <c r="B5" s="2" t="s">
        <v>0</v>
      </c>
    </row>
    <row r="6" ht="15.75" customHeight="1">
      <c r="A6" s="3"/>
      <c r="B6" s="3"/>
      <c r="C6" s="4"/>
      <c r="D6" s="4"/>
      <c r="E6" s="4"/>
      <c r="F6" s="4"/>
      <c r="G6" s="4"/>
      <c r="H6" s="4"/>
      <c r="I6" s="4"/>
    </row>
    <row r="7" ht="28.5" customHeight="1">
      <c r="A7" s="5"/>
      <c r="B7" s="6" t="s">
        <v>1</v>
      </c>
      <c r="C7" s="7"/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26.25" customHeight="1">
      <c r="B8" s="11" t="s">
        <v>2</v>
      </c>
      <c r="C8" s="12"/>
      <c r="D8" s="12"/>
      <c r="E8" s="8"/>
      <c r="F8" s="8"/>
      <c r="G8" s="8"/>
      <c r="H8" s="8"/>
      <c r="I8" s="9"/>
    </row>
    <row r="11">
      <c r="A11" s="3"/>
      <c r="B11" s="13" t="s">
        <v>3</v>
      </c>
      <c r="C11" s="14"/>
      <c r="D11" s="14"/>
      <c r="E11" s="14"/>
      <c r="F11" s="15"/>
      <c r="H11" s="13" t="s">
        <v>4</v>
      </c>
      <c r="I11" s="15"/>
    </row>
    <row r="12">
      <c r="A12" s="16"/>
      <c r="B12" s="17"/>
      <c r="C12" s="16"/>
      <c r="D12" s="16"/>
      <c r="E12" s="16"/>
      <c r="F12" s="18"/>
      <c r="H12" s="19" t="s">
        <v>5</v>
      </c>
      <c r="I12" s="20">
        <v>0.85</v>
      </c>
    </row>
    <row r="13">
      <c r="A13" s="16"/>
      <c r="B13" s="17" t="s">
        <v>6</v>
      </c>
      <c r="C13" s="16"/>
      <c r="D13" s="16"/>
      <c r="E13" s="16"/>
      <c r="F13" s="21"/>
      <c r="H13" s="19" t="s">
        <v>7</v>
      </c>
      <c r="I13" s="22">
        <f>I12*(F18+F14+F13)</f>
        <v>0</v>
      </c>
    </row>
    <row r="14">
      <c r="A14" s="23"/>
      <c r="B14" s="24" t="s">
        <v>8</v>
      </c>
      <c r="C14" s="16"/>
      <c r="D14" s="16"/>
      <c r="E14" s="16"/>
      <c r="F14" s="25">
        <f>F13*5.14%</f>
        <v>0</v>
      </c>
      <c r="H14" s="19" t="s">
        <v>9</v>
      </c>
      <c r="I14" s="22">
        <f>I13*0.02</f>
        <v>0</v>
      </c>
    </row>
    <row r="15">
      <c r="A15" s="26"/>
      <c r="B15" s="27"/>
      <c r="C15" s="16"/>
      <c r="D15" s="16"/>
      <c r="E15" s="16"/>
      <c r="F15" s="25"/>
      <c r="H15" s="19" t="s">
        <v>10</v>
      </c>
      <c r="I15" s="28">
        <v>275.0</v>
      </c>
    </row>
    <row r="16" ht="15.0" customHeight="1">
      <c r="A16" s="16"/>
      <c r="B16" s="29" t="s">
        <v>11</v>
      </c>
      <c r="C16" s="30"/>
      <c r="D16" s="30"/>
      <c r="E16" s="30"/>
      <c r="F16" s="31">
        <f>SUM(F13:F15)</f>
        <v>0</v>
      </c>
      <c r="H16" s="32" t="s">
        <v>12</v>
      </c>
      <c r="I16" s="33">
        <f>I13+I14+I15</f>
        <v>275</v>
      </c>
    </row>
    <row r="17" ht="7.5" customHeight="1">
      <c r="A17" s="16"/>
      <c r="B17" s="34"/>
      <c r="C17" s="35"/>
      <c r="D17" s="35"/>
      <c r="E17" s="35"/>
      <c r="F17" s="36"/>
      <c r="H17" s="37"/>
      <c r="I17" s="38"/>
    </row>
    <row r="18">
      <c r="A18" s="39"/>
      <c r="B18" s="40" t="s">
        <v>13</v>
      </c>
      <c r="C18" s="35"/>
      <c r="D18" s="35"/>
      <c r="E18" s="35"/>
      <c r="F18" s="41">
        <f>F53</f>
        <v>0</v>
      </c>
      <c r="G18" s="42"/>
      <c r="H18" s="43" t="s">
        <v>14</v>
      </c>
      <c r="I18" s="44">
        <v>0.1046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ht="7.5" customHeight="1">
      <c r="A19" s="35"/>
      <c r="B19" s="45"/>
      <c r="C19" s="42"/>
      <c r="D19" s="42"/>
      <c r="E19" s="42"/>
      <c r="F19" s="46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>
      <c r="A20" s="47"/>
      <c r="B20" s="48" t="s">
        <v>15</v>
      </c>
      <c r="C20" s="49"/>
      <c r="D20" s="49"/>
      <c r="E20" s="49"/>
      <c r="F20" s="50">
        <f>F18+F16</f>
        <v>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ht="9.75" customHeight="1">
      <c r="A21" s="42"/>
      <c r="G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ht="17.25" customHeight="1">
      <c r="A22" s="42"/>
      <c r="G22" s="42"/>
      <c r="H22" s="51" t="s">
        <v>16</v>
      </c>
      <c r="I22" s="52"/>
      <c r="J22" s="53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>
      <c r="H23" s="17" t="s">
        <v>17</v>
      </c>
      <c r="I23" s="54">
        <f>100%-I12</f>
        <v>0.15</v>
      </c>
      <c r="J23" s="55">
        <f>I23*F20</f>
        <v>0</v>
      </c>
    </row>
    <row r="24">
      <c r="A24" s="56"/>
      <c r="B24" s="57" t="s">
        <v>18</v>
      </c>
      <c r="C24" s="58"/>
      <c r="D24" s="58"/>
      <c r="E24" s="58"/>
      <c r="F24" s="59"/>
      <c r="H24" s="27" t="s">
        <v>19</v>
      </c>
      <c r="I24" s="16"/>
      <c r="J24" s="55">
        <v>1500.0</v>
      </c>
    </row>
    <row r="25">
      <c r="A25" s="16"/>
      <c r="B25" s="60" t="s">
        <v>20</v>
      </c>
      <c r="F25" s="61"/>
      <c r="H25" s="62" t="s">
        <v>21</v>
      </c>
      <c r="I25" s="63"/>
      <c r="J25" s="64"/>
    </row>
    <row r="26">
      <c r="A26" s="16"/>
      <c r="B26" s="65" t="s">
        <v>22</v>
      </c>
      <c r="F26" s="61"/>
      <c r="H26" s="66" t="s">
        <v>23</v>
      </c>
      <c r="I26" s="63"/>
      <c r="J26" s="67">
        <f>SUM(J23:J25)</f>
        <v>1500</v>
      </c>
    </row>
    <row r="27">
      <c r="A27" s="16"/>
      <c r="B27" s="65" t="s">
        <v>24</v>
      </c>
      <c r="F27" s="68"/>
    </row>
    <row r="28">
      <c r="A28" s="16"/>
      <c r="B28" s="65" t="s">
        <v>25</v>
      </c>
      <c r="F28" s="68"/>
    </row>
    <row r="29">
      <c r="A29" s="16"/>
      <c r="B29" s="65" t="s">
        <v>26</v>
      </c>
      <c r="F29" s="68"/>
      <c r="H29" s="13" t="s">
        <v>27</v>
      </c>
      <c r="I29" s="15"/>
    </row>
    <row r="30" ht="17.25" customHeight="1">
      <c r="A30" s="16"/>
      <c r="B30" s="65" t="s">
        <v>28</v>
      </c>
      <c r="F30" s="68"/>
      <c r="H30" s="37"/>
      <c r="I30" s="38"/>
    </row>
    <row r="31">
      <c r="A31" s="16"/>
      <c r="B31" s="65" t="s">
        <v>29</v>
      </c>
      <c r="F31" s="68"/>
      <c r="H31" s="69" t="s">
        <v>30</v>
      </c>
      <c r="I31" s="38"/>
      <c r="L31" s="70" t="s">
        <v>31</v>
      </c>
    </row>
    <row r="32">
      <c r="A32" s="16"/>
      <c r="B32" s="65" t="s">
        <v>32</v>
      </c>
      <c r="F32" s="68"/>
      <c r="H32" s="19" t="s">
        <v>33</v>
      </c>
      <c r="I32" s="71"/>
    </row>
    <row r="33">
      <c r="A33" s="16"/>
      <c r="B33" s="65" t="s">
        <v>34</v>
      </c>
      <c r="F33" s="68"/>
      <c r="H33" s="19" t="s">
        <v>35</v>
      </c>
      <c r="I33" s="72">
        <f>-I32*2.14%</f>
        <v>0</v>
      </c>
    </row>
    <row r="34">
      <c r="A34" s="16"/>
      <c r="B34" s="65" t="s">
        <v>36</v>
      </c>
      <c r="F34" s="68"/>
      <c r="H34" s="19" t="s">
        <v>37</v>
      </c>
      <c r="I34" s="72">
        <f>-I32*6%</f>
        <v>0</v>
      </c>
    </row>
    <row r="35">
      <c r="A35" s="16"/>
      <c r="B35" s="65" t="s">
        <v>38</v>
      </c>
      <c r="F35" s="68"/>
      <c r="H35" s="37"/>
      <c r="I35" s="72"/>
    </row>
    <row r="36">
      <c r="A36" s="16"/>
      <c r="B36" s="65" t="s">
        <v>39</v>
      </c>
      <c r="F36" s="68"/>
      <c r="H36" s="73" t="s">
        <v>40</v>
      </c>
      <c r="I36" s="72">
        <f>sum(I32:I34)</f>
        <v>0</v>
      </c>
    </row>
    <row r="37">
      <c r="A37" s="16"/>
      <c r="B37" s="65" t="s">
        <v>41</v>
      </c>
      <c r="F37" s="68"/>
      <c r="H37" s="37"/>
      <c r="I37" s="72"/>
    </row>
    <row r="38">
      <c r="A38" s="16"/>
      <c r="B38" s="65" t="s">
        <v>42</v>
      </c>
      <c r="F38" s="68"/>
      <c r="H38" s="74" t="s">
        <v>43</v>
      </c>
      <c r="I38" s="72"/>
    </row>
    <row r="39">
      <c r="A39" s="16"/>
      <c r="B39" s="65" t="s">
        <v>44</v>
      </c>
      <c r="F39" s="68"/>
      <c r="H39" s="27" t="s">
        <v>45</v>
      </c>
      <c r="I39" s="72">
        <f>-(F13+F18+F14)</f>
        <v>0</v>
      </c>
    </row>
    <row r="40">
      <c r="A40" s="16"/>
      <c r="B40" s="65" t="s">
        <v>46</v>
      </c>
      <c r="F40" s="68"/>
      <c r="H40" s="17" t="s">
        <v>47</v>
      </c>
      <c r="I40" s="72">
        <f>-J25</f>
        <v>0</v>
      </c>
    </row>
    <row r="41">
      <c r="A41" s="16"/>
      <c r="B41" s="65" t="s">
        <v>48</v>
      </c>
      <c r="F41" s="68"/>
      <c r="H41" s="27" t="s">
        <v>49</v>
      </c>
      <c r="I41" s="72">
        <f>-(MAX((F13-J23)*(I18),0)+((F18/4)*(67.5*(I18/360)))+((F18/4)*(135*(I18/360)))+((F18/4)*(202.5*(I18/360)))+((F18/4)*(270*(I18/360))))</f>
        <v>0</v>
      </c>
      <c r="J41" s="75"/>
    </row>
    <row r="42">
      <c r="A42" s="16"/>
      <c r="B42" s="65" t="s">
        <v>50</v>
      </c>
      <c r="F42" s="68"/>
      <c r="H42" s="17" t="s">
        <v>51</v>
      </c>
      <c r="I42" s="72">
        <f>-I14-I15</f>
        <v>-275</v>
      </c>
    </row>
    <row r="43">
      <c r="A43" s="16"/>
      <c r="B43" s="65" t="s">
        <v>52</v>
      </c>
      <c r="F43" s="68"/>
      <c r="H43" s="27" t="s">
        <v>53</v>
      </c>
      <c r="I43" s="76">
        <v>-1500.0</v>
      </c>
    </row>
    <row r="44">
      <c r="A44" s="16"/>
      <c r="B44" s="65" t="s">
        <v>54</v>
      </c>
      <c r="F44" s="68"/>
      <c r="H44" s="37"/>
      <c r="I44" s="38"/>
    </row>
    <row r="45">
      <c r="A45" s="16"/>
      <c r="B45" s="65" t="s">
        <v>55</v>
      </c>
      <c r="F45" s="68"/>
      <c r="H45" s="73" t="s">
        <v>56</v>
      </c>
      <c r="I45" s="72">
        <f>sum(I39:I43)</f>
        <v>-1775</v>
      </c>
    </row>
    <row r="46">
      <c r="A46" s="16"/>
      <c r="B46" s="65" t="s">
        <v>57</v>
      </c>
      <c r="F46" s="68"/>
      <c r="H46" s="37"/>
      <c r="I46" s="38"/>
    </row>
    <row r="47">
      <c r="A47" s="16"/>
      <c r="B47" s="65" t="s">
        <v>58</v>
      </c>
      <c r="F47" s="68"/>
      <c r="H47" s="77" t="s">
        <v>59</v>
      </c>
      <c r="I47" s="38"/>
    </row>
    <row r="48">
      <c r="A48" s="16"/>
      <c r="B48" s="65" t="s">
        <v>60</v>
      </c>
      <c r="F48" s="68"/>
      <c r="H48" s="78" t="s">
        <v>61</v>
      </c>
      <c r="I48" s="72">
        <f>I36+I45</f>
        <v>-1775</v>
      </c>
    </row>
    <row r="49">
      <c r="A49" s="16"/>
      <c r="B49" s="65" t="s">
        <v>62</v>
      </c>
      <c r="F49" s="68"/>
      <c r="H49" s="17"/>
      <c r="I49" s="38"/>
    </row>
    <row r="50">
      <c r="A50" s="16"/>
      <c r="B50" s="79" t="s">
        <v>63</v>
      </c>
      <c r="F50" s="61"/>
      <c r="H50" s="80" t="s">
        <v>64</v>
      </c>
      <c r="I50" s="81">
        <f>I48/(-I45)</f>
        <v>-1</v>
      </c>
    </row>
    <row r="51">
      <c r="A51" s="82"/>
      <c r="B51" s="83" t="s">
        <v>65</v>
      </c>
      <c r="C51" s="84"/>
      <c r="D51" s="84"/>
      <c r="E51" s="84"/>
      <c r="F51" s="85">
        <f>SUM(F25:F50)*0.15</f>
        <v>0</v>
      </c>
    </row>
    <row r="52">
      <c r="A52" s="16"/>
      <c r="B52" s="17"/>
      <c r="F52" s="18"/>
    </row>
    <row r="53">
      <c r="A53" s="86"/>
      <c r="B53" s="87" t="s">
        <v>13</v>
      </c>
      <c r="C53" s="88"/>
      <c r="D53" s="88"/>
      <c r="E53" s="88"/>
      <c r="F53" s="89">
        <f>SUM(F25:F51)</f>
        <v>0</v>
      </c>
    </row>
  </sheetData>
  <mergeCells count="1">
    <mergeCell ref="B5:I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4.88"/>
    <col customWidth="1" min="2" max="2" width="23.5"/>
    <col customWidth="1" min="3" max="3" width="4.0"/>
    <col customWidth="1" min="4" max="4" width="2.88"/>
    <col customWidth="1" min="5" max="5" width="3.38"/>
    <col customWidth="1" min="6" max="6" width="12.63"/>
    <col customWidth="1" min="8" max="8" width="31.38"/>
    <col customWidth="1" min="9" max="9" width="14.25"/>
    <col customWidth="1" min="10" max="10" width="13.63"/>
  </cols>
  <sheetData>
    <row r="1" ht="26.25" customHeight="1">
      <c r="A1" s="75"/>
      <c r="B1" s="2"/>
      <c r="C1" s="2"/>
      <c r="D1" s="2"/>
      <c r="E1" s="2"/>
      <c r="F1" s="2"/>
      <c r="G1" s="2"/>
      <c r="H1" s="2"/>
      <c r="I1" s="2"/>
    </row>
    <row r="2" ht="26.25" customHeight="1">
      <c r="A2" s="75"/>
      <c r="B2" s="2"/>
      <c r="C2" s="2"/>
      <c r="D2" s="2"/>
      <c r="E2" s="2"/>
      <c r="F2" s="2"/>
      <c r="G2" s="2"/>
      <c r="H2" s="2"/>
      <c r="I2" s="2"/>
    </row>
    <row r="3" ht="26.25" customHeight="1">
      <c r="A3" s="75"/>
      <c r="B3" s="2"/>
      <c r="C3" s="2"/>
      <c r="D3" s="2"/>
      <c r="E3" s="2"/>
      <c r="F3" s="2"/>
      <c r="G3" s="2"/>
      <c r="H3" s="2"/>
      <c r="I3" s="2"/>
    </row>
    <row r="4" ht="26.25" customHeight="1">
      <c r="A4" s="75"/>
      <c r="B4" s="2"/>
      <c r="C4" s="2"/>
      <c r="D4" s="2"/>
      <c r="E4" s="2"/>
      <c r="F4" s="2"/>
      <c r="G4" s="2"/>
      <c r="H4" s="2"/>
      <c r="I4" s="2"/>
    </row>
    <row r="5" ht="26.25" customHeight="1">
      <c r="A5" s="75"/>
      <c r="B5" s="2" t="s">
        <v>66</v>
      </c>
    </row>
    <row r="6" ht="15.75" customHeight="1">
      <c r="A6" s="75"/>
      <c r="B6" s="3"/>
      <c r="C6" s="4"/>
      <c r="D6" s="4"/>
      <c r="E6" s="4"/>
      <c r="F6" s="4"/>
      <c r="G6" s="4"/>
      <c r="H6" s="4"/>
      <c r="I6" s="4"/>
    </row>
    <row r="7" ht="28.5" customHeight="1">
      <c r="A7" s="75"/>
      <c r="B7" s="6" t="s">
        <v>67</v>
      </c>
      <c r="C7" s="90"/>
      <c r="D7" s="91"/>
      <c r="E7" s="91"/>
      <c r="F7" s="91"/>
      <c r="G7" s="91"/>
      <c r="H7" s="91"/>
      <c r="I7" s="9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ht="24.75" customHeight="1">
      <c r="B8" s="11" t="s">
        <v>2</v>
      </c>
      <c r="C8" s="90"/>
      <c r="D8" s="91"/>
      <c r="E8" s="91"/>
      <c r="F8" s="91"/>
      <c r="G8" s="91"/>
      <c r="H8" s="91"/>
      <c r="I8" s="92"/>
    </row>
    <row r="11">
      <c r="A11" s="93"/>
      <c r="B11" s="94" t="s">
        <v>3</v>
      </c>
      <c r="C11" s="52"/>
      <c r="D11" s="52"/>
      <c r="E11" s="52"/>
      <c r="F11" s="53"/>
      <c r="H11" s="95" t="s">
        <v>68</v>
      </c>
      <c r="I11" s="15"/>
    </row>
    <row r="12" ht="19.5" customHeight="1">
      <c r="A12" s="16"/>
      <c r="B12" s="17"/>
      <c r="C12" s="16"/>
      <c r="D12" s="16"/>
      <c r="E12" s="16"/>
      <c r="F12" s="18"/>
      <c r="H12" s="96" t="s">
        <v>5</v>
      </c>
      <c r="I12" s="97">
        <v>0.85</v>
      </c>
    </row>
    <row r="13" ht="17.25" customHeight="1">
      <c r="A13" s="16"/>
      <c r="B13" s="17" t="s">
        <v>6</v>
      </c>
      <c r="C13" s="16"/>
      <c r="D13" s="16"/>
      <c r="E13" s="16"/>
      <c r="F13" s="21">
        <v>0.0</v>
      </c>
      <c r="H13" s="19" t="s">
        <v>69</v>
      </c>
      <c r="I13" s="98">
        <f>F17*I12</f>
        <v>0</v>
      </c>
    </row>
    <row r="14">
      <c r="A14" s="23"/>
      <c r="B14" s="24" t="s">
        <v>8</v>
      </c>
      <c r="C14" s="16"/>
      <c r="D14" s="16"/>
      <c r="E14" s="16"/>
      <c r="F14" s="99">
        <f>F13*5.14%</f>
        <v>0</v>
      </c>
      <c r="H14" s="96" t="s">
        <v>70</v>
      </c>
      <c r="I14" s="100">
        <f>I13*0.02+275</f>
        <v>275</v>
      </c>
    </row>
    <row r="15">
      <c r="A15" s="26"/>
      <c r="B15" s="27" t="s">
        <v>71</v>
      </c>
      <c r="C15" s="26"/>
      <c r="D15" s="26"/>
      <c r="E15" s="26"/>
      <c r="F15" s="99">
        <f>F49</f>
        <v>0</v>
      </c>
      <c r="H15" s="101" t="s">
        <v>72</v>
      </c>
      <c r="I15" s="102">
        <f>I13+I14</f>
        <v>275</v>
      </c>
    </row>
    <row r="16">
      <c r="A16" s="16"/>
      <c r="B16" s="45"/>
      <c r="C16" s="42"/>
      <c r="D16" s="42"/>
      <c r="E16" s="42"/>
      <c r="F16" s="103"/>
      <c r="H16" s="104" t="s">
        <v>73</v>
      </c>
      <c r="I16" s="105">
        <v>0.1046</v>
      </c>
    </row>
    <row r="17">
      <c r="A17" s="39"/>
      <c r="B17" s="106" t="s">
        <v>15</v>
      </c>
      <c r="C17" s="107"/>
      <c r="D17" s="107"/>
      <c r="E17" s="107"/>
      <c r="F17" s="108">
        <f>sum(F13:F15)</f>
        <v>0</v>
      </c>
      <c r="H17" s="104" t="s">
        <v>74</v>
      </c>
      <c r="I17" s="100">
        <f>MAX((F13-J38)*(I16),0)+((F15/4)*(67.5*(I16/360)))+((F15/4)*(135*(I16/360)))+((F15/4)*(202.5*(I16/360)))+((F15/4)*(270*(I16/360)))</f>
        <v>0</v>
      </c>
    </row>
    <row r="18">
      <c r="A18" s="35"/>
      <c r="H18" s="109" t="s">
        <v>75</v>
      </c>
      <c r="I18" s="110">
        <f>I15+I17</f>
        <v>275</v>
      </c>
    </row>
    <row r="19" ht="18.0" customHeight="1">
      <c r="A19" s="47"/>
    </row>
    <row r="20">
      <c r="A20" s="42"/>
      <c r="B20" s="57" t="s">
        <v>18</v>
      </c>
      <c r="C20" s="58"/>
      <c r="D20" s="58"/>
      <c r="E20" s="58"/>
      <c r="F20" s="59"/>
      <c r="H20" s="111" t="s">
        <v>76</v>
      </c>
      <c r="I20" s="112"/>
      <c r="J20" s="113"/>
      <c r="K20" s="113"/>
    </row>
    <row r="21">
      <c r="A21" s="42"/>
      <c r="B21" s="114" t="s">
        <v>20</v>
      </c>
      <c r="F21" s="61"/>
    </row>
    <row r="22">
      <c r="A22" s="42"/>
      <c r="B22" s="115" t="s">
        <v>22</v>
      </c>
      <c r="F22" s="61"/>
      <c r="H22" s="116" t="s">
        <v>77</v>
      </c>
      <c r="I22" s="117"/>
    </row>
    <row r="23" ht="15.75" customHeight="1">
      <c r="A23" s="118"/>
      <c r="B23" s="115" t="s">
        <v>24</v>
      </c>
      <c r="F23" s="119"/>
      <c r="H23" s="17" t="s">
        <v>78</v>
      </c>
      <c r="I23" s="97">
        <v>0.75</v>
      </c>
    </row>
    <row r="24">
      <c r="B24" s="115" t="s">
        <v>25</v>
      </c>
      <c r="F24" s="119"/>
      <c r="H24" s="17" t="s">
        <v>79</v>
      </c>
      <c r="I24" s="98">
        <f>I23*I20</f>
        <v>0</v>
      </c>
    </row>
    <row r="25">
      <c r="B25" s="115" t="s">
        <v>26</v>
      </c>
      <c r="F25" s="120"/>
      <c r="H25" s="17" t="s">
        <v>14</v>
      </c>
      <c r="I25" s="105">
        <v>0.075</v>
      </c>
    </row>
    <row r="26" ht="19.5" customHeight="1">
      <c r="A26" s="121"/>
      <c r="B26" s="115" t="s">
        <v>28</v>
      </c>
      <c r="F26" s="119"/>
      <c r="H26" s="122" t="s">
        <v>80</v>
      </c>
      <c r="I26" s="123">
        <v>25.0</v>
      </c>
    </row>
    <row r="27">
      <c r="B27" s="115" t="s">
        <v>29</v>
      </c>
      <c r="F27" s="119"/>
    </row>
    <row r="28">
      <c r="B28" s="115" t="s">
        <v>32</v>
      </c>
      <c r="F28" s="119"/>
    </row>
    <row r="29">
      <c r="A29" s="121"/>
      <c r="B29" s="115" t="s">
        <v>34</v>
      </c>
      <c r="F29" s="119"/>
      <c r="H29" s="124" t="s">
        <v>81</v>
      </c>
      <c r="I29" s="125"/>
      <c r="J29" s="125"/>
      <c r="K29" s="92"/>
    </row>
    <row r="30">
      <c r="A30" s="75"/>
      <c r="B30" s="115" t="s">
        <v>36</v>
      </c>
      <c r="F30" s="119"/>
      <c r="H30" s="126"/>
      <c r="I30" s="127" t="s">
        <v>82</v>
      </c>
      <c r="J30" s="127" t="s">
        <v>83</v>
      </c>
      <c r="K30" s="128" t="s">
        <v>84</v>
      </c>
    </row>
    <row r="31">
      <c r="A31" s="75"/>
      <c r="B31" s="115" t="s">
        <v>38</v>
      </c>
      <c r="F31" s="119"/>
      <c r="H31" s="129" t="s">
        <v>85</v>
      </c>
      <c r="I31" s="130"/>
      <c r="J31" s="130"/>
      <c r="K31" s="131"/>
    </row>
    <row r="32">
      <c r="A32" s="75"/>
      <c r="B32" s="115" t="s">
        <v>39</v>
      </c>
      <c r="F32" s="119"/>
      <c r="H32" s="129" t="s">
        <v>86</v>
      </c>
      <c r="I32" s="130"/>
      <c r="J32" s="130"/>
      <c r="K32" s="131"/>
    </row>
    <row r="33">
      <c r="A33" s="75"/>
      <c r="B33" s="115" t="s">
        <v>41</v>
      </c>
      <c r="F33" s="119"/>
      <c r="H33" s="129" t="s">
        <v>87</v>
      </c>
      <c r="I33" s="130"/>
      <c r="J33" s="130"/>
      <c r="K33" s="131"/>
    </row>
    <row r="34">
      <c r="A34" s="75"/>
      <c r="B34" s="115" t="s">
        <v>42</v>
      </c>
      <c r="F34" s="119"/>
      <c r="J34" s="132" t="s">
        <v>88</v>
      </c>
      <c r="K34" s="133">
        <f>sum(K31:K33)</f>
        <v>0</v>
      </c>
    </row>
    <row r="35">
      <c r="B35" s="115" t="s">
        <v>44</v>
      </c>
      <c r="F35" s="119"/>
    </row>
    <row r="36">
      <c r="B36" s="115" t="s">
        <v>46</v>
      </c>
      <c r="F36" s="119"/>
    </row>
    <row r="37">
      <c r="B37" s="115" t="s">
        <v>48</v>
      </c>
      <c r="F37" s="68"/>
      <c r="H37" s="51" t="s">
        <v>16</v>
      </c>
      <c r="I37" s="52"/>
      <c r="J37" s="53"/>
    </row>
    <row r="38">
      <c r="B38" s="115" t="s">
        <v>50</v>
      </c>
      <c r="F38" s="119"/>
      <c r="H38" s="17" t="s">
        <v>17</v>
      </c>
      <c r="I38" s="134">
        <f>1-I12</f>
        <v>0.15</v>
      </c>
      <c r="J38" s="55">
        <f>(1-I12)*(F13+F14+F15)</f>
        <v>0</v>
      </c>
    </row>
    <row r="39">
      <c r="B39" s="115" t="s">
        <v>52</v>
      </c>
      <c r="F39" s="68"/>
      <c r="H39" s="17" t="s">
        <v>89</v>
      </c>
      <c r="I39" s="16"/>
      <c r="J39" s="55">
        <v>1500.0</v>
      </c>
    </row>
    <row r="40">
      <c r="B40" s="115" t="s">
        <v>54</v>
      </c>
      <c r="F40" s="119"/>
      <c r="H40" s="62" t="s">
        <v>21</v>
      </c>
      <c r="I40" s="63"/>
      <c r="J40" s="64"/>
    </row>
    <row r="41">
      <c r="B41" s="115" t="s">
        <v>55</v>
      </c>
      <c r="F41" s="119"/>
      <c r="H41" s="80" t="s">
        <v>90</v>
      </c>
      <c r="I41" s="63"/>
      <c r="J41" s="67">
        <f>SUM(J38:J40)</f>
        <v>1500</v>
      </c>
    </row>
    <row r="42">
      <c r="B42" s="115" t="s">
        <v>57</v>
      </c>
      <c r="F42" s="119"/>
    </row>
    <row r="43">
      <c r="B43" s="115" t="s">
        <v>58</v>
      </c>
      <c r="F43" s="68"/>
    </row>
    <row r="44">
      <c r="B44" s="115" t="s">
        <v>60</v>
      </c>
      <c r="F44" s="119"/>
    </row>
    <row r="45">
      <c r="B45" s="115" t="s">
        <v>62</v>
      </c>
      <c r="F45" s="119"/>
    </row>
    <row r="46">
      <c r="B46" s="135" t="s">
        <v>63</v>
      </c>
      <c r="F46" s="119"/>
    </row>
    <row r="47">
      <c r="B47" s="83" t="s">
        <v>65</v>
      </c>
      <c r="C47" s="84"/>
      <c r="D47" s="84"/>
      <c r="E47" s="84"/>
      <c r="F47" s="85">
        <f>SUM(F21:F46)*0.15</f>
        <v>0</v>
      </c>
    </row>
    <row r="48">
      <c r="B48" s="17"/>
      <c r="F48" s="18"/>
    </row>
    <row r="49" ht="24.75" customHeight="1">
      <c r="B49" s="87" t="s">
        <v>13</v>
      </c>
      <c r="C49" s="88"/>
      <c r="D49" s="88"/>
      <c r="E49" s="88"/>
      <c r="F49" s="89">
        <f>SUM(F21:F47)</f>
        <v>0</v>
      </c>
    </row>
    <row r="50" ht="24.75" customHeight="1"/>
    <row r="51" ht="29.25" customHeight="1">
      <c r="B51" s="136" t="s">
        <v>91</v>
      </c>
      <c r="C51" s="137"/>
      <c r="D51" s="137"/>
      <c r="E51" s="137"/>
      <c r="F51" s="137"/>
      <c r="G51" s="137"/>
      <c r="H51" s="137"/>
      <c r="I51" s="138" t="s">
        <v>92</v>
      </c>
      <c r="J51" s="138" t="s">
        <v>93</v>
      </c>
    </row>
    <row r="52">
      <c r="I52" s="139">
        <v>0.03</v>
      </c>
      <c r="J52" s="139">
        <v>0.03</v>
      </c>
    </row>
    <row r="53" ht="11.25" customHeight="1"/>
    <row r="54">
      <c r="F54" s="75" t="s">
        <v>94</v>
      </c>
      <c r="I54" s="75" t="s">
        <v>95</v>
      </c>
      <c r="J54" s="75" t="s">
        <v>96</v>
      </c>
    </row>
    <row r="55">
      <c r="B55" s="140" t="s">
        <v>30</v>
      </c>
      <c r="C55" s="16"/>
      <c r="D55" s="141"/>
      <c r="E55" s="141"/>
      <c r="F55" s="142" t="s">
        <v>97</v>
      </c>
      <c r="G55" s="143" t="s">
        <v>98</v>
      </c>
      <c r="I55" s="144"/>
      <c r="J55" s="145"/>
    </row>
    <row r="56">
      <c r="B56" s="16" t="s">
        <v>99</v>
      </c>
      <c r="C56" s="16"/>
      <c r="D56" s="146"/>
      <c r="E56" s="146"/>
      <c r="F56" s="147">
        <f t="shared" ref="F56:F58" si="1">G56*12</f>
        <v>0</v>
      </c>
      <c r="G56" s="148">
        <f>K34</f>
        <v>0</v>
      </c>
      <c r="I56" s="148">
        <f>F56*1.03</f>
        <v>0</v>
      </c>
      <c r="J56" s="148">
        <f>F56*(1+(I52*10))</f>
        <v>0</v>
      </c>
    </row>
    <row r="57">
      <c r="B57" s="16" t="s">
        <v>100</v>
      </c>
      <c r="C57" s="134">
        <v>0.1</v>
      </c>
      <c r="D57" s="146"/>
      <c r="E57" s="146"/>
      <c r="F57" s="147">
        <f t="shared" si="1"/>
        <v>0</v>
      </c>
      <c r="G57" s="148">
        <f>K34*0.1</f>
        <v>0</v>
      </c>
      <c r="I57" s="148">
        <f>+F57*(1+$I$52)</f>
        <v>0</v>
      </c>
      <c r="J57" s="148">
        <f>F57*(1+(I52*10))</f>
        <v>0</v>
      </c>
    </row>
    <row r="58">
      <c r="B58" s="149" t="s">
        <v>101</v>
      </c>
      <c r="C58" s="16"/>
      <c r="D58" s="150"/>
      <c r="E58" s="150"/>
      <c r="F58" s="151">
        <f t="shared" si="1"/>
        <v>0</v>
      </c>
      <c r="G58" s="152">
        <f>G56-G57</f>
        <v>0</v>
      </c>
      <c r="I58" s="152">
        <f t="shared" ref="I58:J58" si="2">I56-I57</f>
        <v>0</v>
      </c>
      <c r="J58" s="153">
        <f t="shared" si="2"/>
        <v>0</v>
      </c>
    </row>
    <row r="59">
      <c r="B59" s="16"/>
      <c r="C59" s="16"/>
      <c r="D59" s="154"/>
      <c r="E59" s="154"/>
      <c r="F59" s="147"/>
      <c r="G59" s="148"/>
      <c r="I59" s="148"/>
      <c r="J59" s="155"/>
    </row>
    <row r="60">
      <c r="B60" s="140" t="s">
        <v>102</v>
      </c>
      <c r="C60" s="16"/>
      <c r="D60" s="154"/>
      <c r="E60" s="154"/>
      <c r="F60" s="156"/>
      <c r="G60" s="157"/>
      <c r="H60" s="158"/>
      <c r="I60" s="159" t="s">
        <v>31</v>
      </c>
      <c r="J60" s="159" t="s">
        <v>31</v>
      </c>
    </row>
    <row r="61">
      <c r="B61" s="16"/>
      <c r="C61" s="160"/>
      <c r="D61" s="146"/>
      <c r="E61" s="146"/>
      <c r="F61" s="147"/>
      <c r="G61" s="148"/>
      <c r="I61" s="161"/>
      <c r="J61" s="155"/>
    </row>
    <row r="62">
      <c r="B62" s="16" t="s">
        <v>103</v>
      </c>
      <c r="C62" s="160">
        <v>0.08</v>
      </c>
      <c r="D62" s="146"/>
      <c r="E62" s="146"/>
      <c r="F62" s="147">
        <f>G62*12</f>
        <v>0</v>
      </c>
      <c r="G62" s="148">
        <f>G58*0.08</f>
        <v>0</v>
      </c>
      <c r="I62" s="148">
        <f t="shared" ref="I62:I71" si="3">F62*(1+$J$52)</f>
        <v>0</v>
      </c>
      <c r="J62" s="148">
        <f t="shared" ref="J62:J71" si="4">F62*(1+($J$52*10))</f>
        <v>0</v>
      </c>
    </row>
    <row r="63">
      <c r="B63" s="16" t="s">
        <v>104</v>
      </c>
      <c r="C63" s="16"/>
      <c r="D63" s="146"/>
      <c r="E63" s="146"/>
      <c r="F63" s="162"/>
      <c r="G63" s="148">
        <f t="shared" ref="G63:G72" si="5">F63/12</f>
        <v>0</v>
      </c>
      <c r="I63" s="148">
        <f t="shared" si="3"/>
        <v>0</v>
      </c>
      <c r="J63" s="148">
        <f t="shared" si="4"/>
        <v>0</v>
      </c>
    </row>
    <row r="64">
      <c r="B64" s="16" t="s">
        <v>105</v>
      </c>
      <c r="C64" s="16"/>
      <c r="D64" s="146"/>
      <c r="E64" s="146"/>
      <c r="F64" s="163"/>
      <c r="G64" s="148">
        <f t="shared" si="5"/>
        <v>0</v>
      </c>
      <c r="I64" s="148">
        <f t="shared" si="3"/>
        <v>0</v>
      </c>
      <c r="J64" s="148">
        <f t="shared" si="4"/>
        <v>0</v>
      </c>
    </row>
    <row r="65">
      <c r="B65" s="16" t="s">
        <v>106</v>
      </c>
      <c r="C65" s="16"/>
      <c r="D65" s="146"/>
      <c r="E65" s="146"/>
      <c r="F65" s="163"/>
      <c r="G65" s="148">
        <f t="shared" si="5"/>
        <v>0</v>
      </c>
      <c r="I65" s="148">
        <f t="shared" si="3"/>
        <v>0</v>
      </c>
      <c r="J65" s="148">
        <f t="shared" si="4"/>
        <v>0</v>
      </c>
    </row>
    <row r="66">
      <c r="B66" s="16" t="s">
        <v>107</v>
      </c>
      <c r="C66" s="16"/>
      <c r="D66" s="146"/>
      <c r="E66" s="146"/>
      <c r="F66" s="163"/>
      <c r="G66" s="148">
        <f t="shared" si="5"/>
        <v>0</v>
      </c>
      <c r="I66" s="148">
        <f t="shared" si="3"/>
        <v>0</v>
      </c>
      <c r="J66" s="148">
        <f t="shared" si="4"/>
        <v>0</v>
      </c>
    </row>
    <row r="67">
      <c r="B67" s="16" t="s">
        <v>108</v>
      </c>
      <c r="C67" s="16"/>
      <c r="D67" s="146"/>
      <c r="E67" s="146"/>
      <c r="F67" s="163"/>
      <c r="G67" s="148">
        <f t="shared" si="5"/>
        <v>0</v>
      </c>
      <c r="I67" s="148">
        <f t="shared" si="3"/>
        <v>0</v>
      </c>
      <c r="J67" s="148">
        <f t="shared" si="4"/>
        <v>0</v>
      </c>
    </row>
    <row r="68">
      <c r="B68" s="16" t="s">
        <v>109</v>
      </c>
      <c r="C68" s="16"/>
      <c r="D68" s="146"/>
      <c r="E68" s="146"/>
      <c r="F68" s="163"/>
      <c r="G68" s="148">
        <f t="shared" si="5"/>
        <v>0</v>
      </c>
      <c r="I68" s="148">
        <f t="shared" si="3"/>
        <v>0</v>
      </c>
      <c r="J68" s="148">
        <f t="shared" si="4"/>
        <v>0</v>
      </c>
    </row>
    <row r="69">
      <c r="B69" s="16" t="s">
        <v>110</v>
      </c>
      <c r="C69" s="16"/>
      <c r="D69" s="146"/>
      <c r="E69" s="146"/>
      <c r="F69" s="163"/>
      <c r="G69" s="148">
        <f t="shared" si="5"/>
        <v>0</v>
      </c>
      <c r="I69" s="148">
        <f t="shared" si="3"/>
        <v>0</v>
      </c>
      <c r="J69" s="148">
        <f t="shared" si="4"/>
        <v>0</v>
      </c>
    </row>
    <row r="70">
      <c r="B70" s="16" t="s">
        <v>111</v>
      </c>
      <c r="C70" s="16"/>
      <c r="D70" s="146"/>
      <c r="E70" s="146"/>
      <c r="F70" s="163"/>
      <c r="G70" s="148">
        <f t="shared" si="5"/>
        <v>0</v>
      </c>
      <c r="I70" s="148">
        <f t="shared" si="3"/>
        <v>0</v>
      </c>
      <c r="J70" s="148">
        <f t="shared" si="4"/>
        <v>0</v>
      </c>
    </row>
    <row r="71">
      <c r="B71" s="16" t="s">
        <v>112</v>
      </c>
      <c r="C71" s="16"/>
      <c r="D71" s="146"/>
      <c r="E71" s="146"/>
      <c r="F71" s="163"/>
      <c r="G71" s="148">
        <f t="shared" si="5"/>
        <v>0</v>
      </c>
      <c r="I71" s="148">
        <f t="shared" si="3"/>
        <v>0</v>
      </c>
      <c r="J71" s="148">
        <f t="shared" si="4"/>
        <v>0</v>
      </c>
    </row>
    <row r="72">
      <c r="B72" s="149" t="s">
        <v>113</v>
      </c>
      <c r="C72" s="16"/>
      <c r="D72" s="150"/>
      <c r="E72" s="150"/>
      <c r="F72" s="151">
        <f>SUM(F62:F71)</f>
        <v>0</v>
      </c>
      <c r="G72" s="148">
        <f t="shared" si="5"/>
        <v>0</v>
      </c>
      <c r="I72" s="148">
        <f t="shared" ref="I72:J72" si="6">sum(I62:I71)</f>
        <v>0</v>
      </c>
      <c r="J72" s="148">
        <f t="shared" si="6"/>
        <v>0</v>
      </c>
    </row>
    <row r="73">
      <c r="B73" s="149"/>
      <c r="C73" s="16"/>
      <c r="D73" s="154"/>
      <c r="E73" s="154"/>
      <c r="F73" s="147"/>
      <c r="G73" s="148"/>
      <c r="I73" s="148"/>
      <c r="J73" s="155"/>
    </row>
    <row r="74">
      <c r="B74" s="140" t="s">
        <v>59</v>
      </c>
      <c r="C74" s="16"/>
      <c r="D74" s="154"/>
      <c r="E74" s="154"/>
      <c r="F74" s="147"/>
      <c r="G74" s="148"/>
      <c r="I74" s="148"/>
      <c r="J74" s="155"/>
    </row>
    <row r="75">
      <c r="B75" s="149" t="s">
        <v>114</v>
      </c>
      <c r="C75" s="16"/>
      <c r="D75" s="150"/>
      <c r="E75" s="150"/>
      <c r="F75" s="151">
        <f t="shared" ref="F75:G75" si="7">F58-F72</f>
        <v>0</v>
      </c>
      <c r="G75" s="152">
        <f t="shared" si="7"/>
        <v>0</v>
      </c>
      <c r="I75" s="152">
        <f t="shared" ref="I75:J75" si="8">I58-I72</f>
        <v>0</v>
      </c>
      <c r="J75" s="152">
        <f t="shared" si="8"/>
        <v>0</v>
      </c>
    </row>
    <row r="76">
      <c r="B76" s="23" t="s">
        <v>115</v>
      </c>
      <c r="C76" s="16"/>
      <c r="D76" s="146"/>
      <c r="E76" s="146"/>
      <c r="F76" s="147">
        <f t="shared" ref="F76:F77" si="10">G76*12</f>
        <v>0</v>
      </c>
      <c r="G76" s="148">
        <f>PMT(I25/12,I26*12,I24)</f>
        <v>0</v>
      </c>
      <c r="I76" s="148">
        <f t="shared" ref="I76:J76" si="9">$F$76</f>
        <v>0</v>
      </c>
      <c r="J76" s="148">
        <f t="shared" si="9"/>
        <v>0</v>
      </c>
    </row>
    <row r="77">
      <c r="B77" s="164" t="s">
        <v>116</v>
      </c>
      <c r="C77" s="16"/>
      <c r="D77" s="150"/>
      <c r="E77" s="150"/>
      <c r="F77" s="151">
        <f t="shared" si="10"/>
        <v>0</v>
      </c>
      <c r="G77" s="152">
        <f>G75+G76</f>
        <v>0</v>
      </c>
      <c r="I77" s="152">
        <f t="shared" ref="I77:J77" si="11">SUM(I73:I76)</f>
        <v>0</v>
      </c>
      <c r="J77" s="152">
        <f t="shared" si="11"/>
        <v>0</v>
      </c>
    </row>
    <row r="78">
      <c r="B78" s="164" t="s">
        <v>117</v>
      </c>
      <c r="C78" s="16"/>
      <c r="D78" s="165"/>
      <c r="E78" s="165"/>
      <c r="F78" s="166" t="str">
        <f>F75/-F76</f>
        <v>#DIV/0!</v>
      </c>
      <c r="G78" s="167"/>
      <c r="I78" s="168" t="str">
        <f t="shared" ref="I78:J78" si="12">I75/-I76</f>
        <v>#DIV/0!</v>
      </c>
      <c r="J78" s="168" t="str">
        <f t="shared" si="12"/>
        <v>#DIV/0!</v>
      </c>
    </row>
    <row r="79">
      <c r="B79" s="169" t="s">
        <v>118</v>
      </c>
      <c r="C79" s="16"/>
      <c r="D79" s="170"/>
      <c r="E79" s="170"/>
      <c r="F79" s="171">
        <f>(((-(I16/12)*I15)*12)+(F75))/J41</f>
        <v>-0.01917666667</v>
      </c>
      <c r="G79" s="172"/>
      <c r="I79" s="173" t="s">
        <v>31</v>
      </c>
      <c r="J79" s="174"/>
    </row>
  </sheetData>
  <mergeCells count="4">
    <mergeCell ref="B5:I5"/>
    <mergeCell ref="C7:I7"/>
    <mergeCell ref="C8:I8"/>
    <mergeCell ref="J29:K2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0.25"/>
    <col customWidth="1" min="2" max="2" width="10.5"/>
    <col customWidth="1" min="3" max="3" width="26.75"/>
    <col customWidth="1" min="7" max="7" width="13.75"/>
    <col customWidth="1" min="10" max="10" width="15.75"/>
    <col customWidth="1" min="11" max="11" width="40.0"/>
  </cols>
  <sheetData>
    <row r="1" ht="10.5" customHeight="1">
      <c r="A1" s="175"/>
      <c r="B1" s="176"/>
      <c r="C1" s="176"/>
      <c r="D1" s="176"/>
      <c r="E1" s="176"/>
      <c r="F1" s="176"/>
      <c r="G1" s="176"/>
      <c r="H1" s="176"/>
      <c r="I1" s="176"/>
    </row>
    <row r="2" ht="26.25" customHeight="1">
      <c r="A2" s="175"/>
      <c r="B2" s="176"/>
      <c r="C2" s="176"/>
      <c r="D2" s="176"/>
      <c r="E2" s="176"/>
      <c r="F2" s="176"/>
      <c r="G2" s="176"/>
      <c r="H2" s="176"/>
      <c r="I2" s="176"/>
    </row>
    <row r="3" ht="26.25" customHeight="1">
      <c r="A3" s="175"/>
      <c r="B3" s="176"/>
      <c r="C3" s="176"/>
      <c r="D3" s="176"/>
      <c r="E3" s="176"/>
      <c r="F3" s="176"/>
      <c r="G3" s="176"/>
      <c r="H3" s="176"/>
      <c r="I3" s="176"/>
    </row>
    <row r="4" ht="26.25" customHeight="1">
      <c r="A4" s="175"/>
      <c r="B4" s="176"/>
      <c r="C4" s="176"/>
      <c r="D4" s="176"/>
      <c r="E4" s="176"/>
      <c r="F4" s="176"/>
      <c r="G4" s="176"/>
      <c r="H4" s="176"/>
      <c r="I4" s="176"/>
    </row>
    <row r="5" ht="26.25" customHeight="1">
      <c r="A5" s="175"/>
      <c r="B5" s="176"/>
      <c r="C5" s="176"/>
      <c r="D5" s="176"/>
      <c r="E5" s="176"/>
      <c r="F5" s="176"/>
      <c r="G5" s="176"/>
      <c r="H5" s="176"/>
      <c r="I5" s="176"/>
    </row>
    <row r="6" ht="26.25" customHeight="1">
      <c r="A6" s="175"/>
      <c r="B6" s="176" t="s">
        <v>119</v>
      </c>
    </row>
    <row r="7" ht="15.75" customHeight="1">
      <c r="A7" s="3"/>
      <c r="B7" s="3"/>
      <c r="C7" s="4"/>
      <c r="D7" s="4"/>
      <c r="E7" s="4"/>
      <c r="F7" s="4"/>
      <c r="G7" s="4"/>
      <c r="H7" s="4"/>
      <c r="I7" s="4"/>
    </row>
    <row r="8" ht="28.5" customHeight="1">
      <c r="A8" s="5"/>
      <c r="B8" s="177" t="s">
        <v>1</v>
      </c>
      <c r="D8" s="90" t="str">
        <f>'Buy &amp; Sell Proforma'!C7</f>
        <v/>
      </c>
      <c r="E8" s="91"/>
      <c r="F8" s="91"/>
      <c r="G8" s="91"/>
      <c r="H8" s="91"/>
      <c r="I8" s="91"/>
      <c r="J8" s="9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ht="28.5" customHeight="1">
      <c r="A9" s="5"/>
      <c r="B9" s="177" t="s">
        <v>2</v>
      </c>
      <c r="D9" s="90" t="str">
        <f>'Buy &amp; Sell Proforma'!C8</f>
        <v/>
      </c>
      <c r="E9" s="91"/>
      <c r="F9" s="91"/>
      <c r="G9" s="91"/>
      <c r="H9" s="91"/>
      <c r="I9" s="91"/>
      <c r="J9" s="92"/>
    </row>
    <row r="11">
      <c r="A11" s="178"/>
      <c r="B11" s="179"/>
      <c r="C11" s="180" t="s">
        <v>120</v>
      </c>
      <c r="D11" s="181"/>
      <c r="E11" s="181"/>
      <c r="F11" s="181"/>
      <c r="G11" s="181"/>
      <c r="H11" s="181"/>
      <c r="I11" s="181"/>
      <c r="J11" s="181"/>
      <c r="K11" s="182"/>
    </row>
    <row r="12">
      <c r="A12" s="178"/>
      <c r="B12" s="179"/>
      <c r="C12" s="183" t="s">
        <v>121</v>
      </c>
      <c r="K12" s="184"/>
    </row>
    <row r="13">
      <c r="A13" s="178"/>
      <c r="B13" s="179"/>
      <c r="C13" s="185" t="s">
        <v>122</v>
      </c>
      <c r="D13" s="186"/>
      <c r="E13" s="186"/>
      <c r="F13" s="186"/>
      <c r="G13" s="186"/>
      <c r="H13" s="186"/>
      <c r="I13" s="186"/>
      <c r="J13" s="186"/>
      <c r="K13" s="187"/>
    </row>
    <row r="14">
      <c r="A14" s="178"/>
      <c r="B14" s="179"/>
      <c r="C14" s="183" t="s">
        <v>123</v>
      </c>
      <c r="K14" s="184"/>
    </row>
    <row r="15">
      <c r="A15" s="178"/>
      <c r="B15" s="179"/>
      <c r="C15" s="188" t="s">
        <v>124</v>
      </c>
      <c r="D15" s="189"/>
      <c r="E15" s="189"/>
      <c r="F15" s="189"/>
      <c r="G15" s="189"/>
      <c r="H15" s="189"/>
      <c r="I15" s="189"/>
      <c r="J15" s="189"/>
      <c r="K15" s="190"/>
    </row>
    <row r="18">
      <c r="A18" s="191"/>
      <c r="B18" s="192" t="s">
        <v>125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ht="9.75" customHeight="1">
      <c r="A19" s="16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>
      <c r="A20" s="149"/>
      <c r="B20" s="149"/>
      <c r="C20" s="194" t="s">
        <v>126</v>
      </c>
      <c r="D20" s="194" t="s">
        <v>127</v>
      </c>
      <c r="E20" s="194" t="s">
        <v>128</v>
      </c>
      <c r="F20" s="194" t="s">
        <v>129</v>
      </c>
      <c r="G20" s="194" t="s">
        <v>130</v>
      </c>
      <c r="H20" s="194" t="s">
        <v>131</v>
      </c>
      <c r="I20" s="194" t="s">
        <v>132</v>
      </c>
      <c r="J20" s="195" t="s">
        <v>133</v>
      </c>
      <c r="K20" s="196" t="s">
        <v>134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</row>
    <row r="21" ht="22.5" customHeight="1">
      <c r="A21" s="197"/>
      <c r="B21" s="198" t="s">
        <v>135</v>
      </c>
      <c r="C21" s="199" t="str">
        <f>D8</f>
        <v/>
      </c>
      <c r="D21" s="199"/>
      <c r="E21" s="199"/>
      <c r="F21" s="199"/>
      <c r="G21" s="199"/>
      <c r="H21" s="199"/>
      <c r="I21" s="199"/>
      <c r="J21" s="199"/>
      <c r="K21" s="199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</row>
    <row r="22" ht="22.5" customHeight="1">
      <c r="A22" s="197"/>
      <c r="B22" s="197" t="s">
        <v>136</v>
      </c>
      <c r="C22" s="199" t="str">
        <f>D8</f>
        <v/>
      </c>
      <c r="D22" s="199"/>
      <c r="E22" s="199"/>
      <c r="F22" s="199"/>
      <c r="G22" s="199"/>
      <c r="H22" s="199"/>
      <c r="I22" s="199"/>
      <c r="J22" s="199"/>
      <c r="K22" s="199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</row>
    <row r="23" ht="22.5" customHeight="1">
      <c r="A23" s="197"/>
      <c r="B23" s="197" t="s">
        <v>137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</row>
    <row r="24" ht="22.5" customHeight="1">
      <c r="A24" s="197"/>
      <c r="B24" s="197" t="s">
        <v>138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</row>
    <row r="27">
      <c r="A27" s="191"/>
      <c r="B27" s="192" t="s">
        <v>139</v>
      </c>
      <c r="C27" s="193"/>
      <c r="D27" s="193"/>
      <c r="E27" s="193"/>
      <c r="F27" s="193"/>
      <c r="G27" s="193"/>
      <c r="H27" s="193"/>
      <c r="I27" s="193"/>
      <c r="J27" s="193"/>
      <c r="K27" s="193"/>
    </row>
    <row r="28" ht="12.0" customHeight="1">
      <c r="A28" s="16"/>
      <c r="B28" s="193"/>
      <c r="C28" s="193"/>
      <c r="D28" s="193"/>
      <c r="E28" s="193"/>
      <c r="F28" s="193"/>
      <c r="G28" s="193"/>
      <c r="H28" s="193"/>
      <c r="I28" s="193"/>
      <c r="J28" s="193"/>
      <c r="K28" s="193"/>
    </row>
    <row r="29">
      <c r="A29" s="149"/>
      <c r="B29" s="149"/>
      <c r="C29" s="194" t="s">
        <v>126</v>
      </c>
      <c r="D29" s="194" t="s">
        <v>127</v>
      </c>
      <c r="E29" s="194" t="s">
        <v>128</v>
      </c>
      <c r="F29" s="194" t="s">
        <v>129</v>
      </c>
      <c r="G29" s="194" t="s">
        <v>130</v>
      </c>
      <c r="H29" s="194" t="s">
        <v>131</v>
      </c>
      <c r="I29" s="194" t="s">
        <v>132</v>
      </c>
      <c r="J29" s="195" t="s">
        <v>133</v>
      </c>
      <c r="K29" s="196" t="s">
        <v>134</v>
      </c>
    </row>
    <row r="30" ht="21.75" customHeight="1">
      <c r="A30" s="197"/>
      <c r="B30" s="197" t="s">
        <v>136</v>
      </c>
      <c r="C30" s="199"/>
      <c r="D30" s="199"/>
      <c r="E30" s="199"/>
      <c r="F30" s="199"/>
      <c r="G30" s="199"/>
      <c r="H30" s="199"/>
      <c r="I30" s="199"/>
      <c r="J30" s="199"/>
      <c r="K30" s="199"/>
    </row>
    <row r="31" ht="21.75" customHeight="1">
      <c r="A31" s="197"/>
      <c r="B31" s="197" t="s">
        <v>137</v>
      </c>
      <c r="C31" s="199"/>
      <c r="D31" s="199"/>
      <c r="E31" s="199"/>
      <c r="F31" s="199"/>
      <c r="G31" s="199"/>
      <c r="H31" s="199"/>
      <c r="I31" s="199"/>
      <c r="J31" s="199"/>
      <c r="K31" s="199"/>
    </row>
    <row r="32" ht="21.75" customHeight="1">
      <c r="A32" s="197"/>
      <c r="B32" s="197" t="s">
        <v>138</v>
      </c>
      <c r="C32" s="199"/>
      <c r="D32" s="199"/>
      <c r="E32" s="199"/>
      <c r="F32" s="199"/>
      <c r="G32" s="199"/>
      <c r="H32" s="199"/>
      <c r="I32" s="199"/>
      <c r="J32" s="199"/>
      <c r="K32" s="199"/>
    </row>
  </sheetData>
  <mergeCells count="9">
    <mergeCell ref="C14:K14"/>
    <mergeCell ref="C15:K15"/>
    <mergeCell ref="B6:I6"/>
    <mergeCell ref="B8:C8"/>
    <mergeCell ref="D8:J8"/>
    <mergeCell ref="B9:C9"/>
    <mergeCell ref="D9:J9"/>
    <mergeCell ref="C11:K11"/>
    <mergeCell ref="C12:K12"/>
  </mergeCells>
  <drawing r:id="rId1"/>
</worksheet>
</file>